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olinaryr\Desktop\"/>
    </mc:Choice>
  </mc:AlternateContent>
  <bookViews>
    <workbookView xWindow="0" yWindow="0" windowWidth="23040" windowHeight="878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7" i="1" l="1"/>
  <c r="F106" i="1"/>
  <c r="G106" i="1" s="1"/>
  <c r="E106" i="1"/>
  <c r="D106" i="1"/>
  <c r="C106" i="1"/>
  <c r="I100" i="1"/>
  <c r="I98" i="1"/>
  <c r="I101" i="1" s="1"/>
  <c r="E98" i="1"/>
  <c r="C98" i="1"/>
  <c r="F98" i="1" s="1"/>
  <c r="I92" i="1"/>
  <c r="I90" i="1"/>
  <c r="I93" i="1" s="1"/>
  <c r="E90" i="1"/>
  <c r="C90" i="1"/>
  <c r="F90" i="1" s="1"/>
  <c r="I83" i="1"/>
  <c r="I81" i="1"/>
  <c r="I85" i="1" s="1"/>
  <c r="F81" i="1"/>
  <c r="E81" i="1"/>
  <c r="G81" i="1" s="1"/>
  <c r="C81" i="1"/>
  <c r="D81" i="1" s="1"/>
  <c r="I74" i="1"/>
  <c r="I72" i="1"/>
  <c r="I76" i="1" s="1"/>
  <c r="E72" i="1"/>
  <c r="C72" i="1"/>
  <c r="F72" i="1" s="1"/>
  <c r="I66" i="1"/>
  <c r="I64" i="1"/>
  <c r="I67" i="1" s="1"/>
  <c r="E64" i="1"/>
  <c r="C64" i="1"/>
  <c r="F64" i="1" s="1"/>
  <c r="I58" i="1"/>
  <c r="I56" i="1"/>
  <c r="I59" i="1" s="1"/>
  <c r="E56" i="1"/>
  <c r="C56" i="1"/>
  <c r="F56" i="1" s="1"/>
  <c r="I50" i="1"/>
  <c r="I48" i="1"/>
  <c r="I51" i="1" s="1"/>
  <c r="E48" i="1"/>
  <c r="C48" i="1"/>
  <c r="F48" i="1" s="1"/>
  <c r="I42" i="1"/>
  <c r="I40" i="1"/>
  <c r="I43" i="1" s="1"/>
  <c r="E40" i="1"/>
  <c r="C40" i="1"/>
  <c r="F40" i="1" s="1"/>
  <c r="I34" i="1"/>
  <c r="I32" i="1"/>
  <c r="I35" i="1" s="1"/>
  <c r="E32" i="1"/>
  <c r="C32" i="1"/>
  <c r="F32" i="1" s="1"/>
  <c r="I27" i="1"/>
  <c r="E26" i="1"/>
  <c r="C26" i="1"/>
  <c r="F26" i="1" s="1"/>
  <c r="I19" i="1"/>
  <c r="I21" i="1" s="1"/>
  <c r="E19" i="1"/>
  <c r="G19" i="1" s="1"/>
  <c r="C19" i="1"/>
  <c r="F19" i="1" s="1"/>
  <c r="I12" i="1"/>
  <c r="I14" i="1" s="1"/>
  <c r="E12" i="1"/>
  <c r="C12" i="1"/>
  <c r="F12" i="1" s="1"/>
  <c r="G12" i="1" s="1"/>
  <c r="I6" i="1"/>
  <c r="I4" i="1"/>
  <c r="I7" i="1" s="1"/>
  <c r="E4" i="1"/>
  <c r="C4" i="1"/>
  <c r="F4" i="1" s="1"/>
  <c r="G4" i="1" s="1"/>
  <c r="G40" i="1" l="1"/>
  <c r="G72" i="1"/>
  <c r="G32" i="1"/>
  <c r="G48" i="1"/>
  <c r="G64" i="1"/>
  <c r="G98" i="1"/>
  <c r="G56" i="1"/>
  <c r="G26" i="1"/>
  <c r="G90" i="1"/>
  <c r="D32" i="1"/>
  <c r="D40" i="1"/>
  <c r="D48" i="1"/>
  <c r="D56" i="1"/>
  <c r="D64" i="1"/>
  <c r="D72" i="1"/>
  <c r="D90" i="1"/>
  <c r="D98" i="1"/>
  <c r="D26" i="1"/>
  <c r="D19" i="1"/>
  <c r="D4" i="1"/>
  <c r="D12" i="1"/>
</calcChain>
</file>

<file path=xl/sharedStrings.xml><?xml version="1.0" encoding="utf-8"?>
<sst xmlns="http://schemas.openxmlformats.org/spreadsheetml/2006/main" count="223" uniqueCount="61">
  <si>
    <r>
      <t>DEVELOPMENT LOAN (</t>
    </r>
    <r>
      <rPr>
        <b/>
        <i/>
        <sz val="12"/>
        <color theme="1"/>
        <rFont val="Arial Narrow"/>
        <family val="2"/>
      </rPr>
      <t>BOSA) L1</t>
    </r>
  </si>
  <si>
    <r>
      <t xml:space="preserve">Max Loan </t>
    </r>
    <r>
      <rPr>
        <sz val="11"/>
        <color rgb="FFFF0000"/>
        <rFont val="Aptos Narrow"/>
        <family val="2"/>
      </rPr>
      <t>≤</t>
    </r>
    <r>
      <rPr>
        <i/>
        <sz val="11"/>
        <color rgb="FFFF0000"/>
        <rFont val="Arial Narrow"/>
        <family val="2"/>
      </rPr>
      <t xml:space="preserve"> Savings*3</t>
    </r>
  </si>
  <si>
    <t>MaxMaturity 60 Months</t>
  </si>
  <si>
    <t>Interest Rate(M)=1% Long Tern Flat</t>
  </si>
  <si>
    <t xml:space="preserve">Principal </t>
  </si>
  <si>
    <t>Time</t>
  </si>
  <si>
    <t>Total interest</t>
  </si>
  <si>
    <t>Principal+Interest</t>
  </si>
  <si>
    <t>Principal Per Month</t>
  </si>
  <si>
    <t>Interest Per Month</t>
  </si>
  <si>
    <t>Monthly Installment</t>
  </si>
  <si>
    <t>Deductions</t>
  </si>
  <si>
    <t>Insuarance</t>
  </si>
  <si>
    <t>Bank Charges</t>
  </si>
  <si>
    <t>Appraisal Fee</t>
  </si>
  <si>
    <t xml:space="preserve">PAYABLE </t>
  </si>
  <si>
    <t>EMERGENCY LOAN (BOSA) L2</t>
  </si>
  <si>
    <t>Loan Range 300,000 to 4,000,000</t>
  </si>
  <si>
    <t>MaxMaturity 12Months</t>
  </si>
  <si>
    <t>Interest Rate(M)=2% Long Tern Flat</t>
  </si>
  <si>
    <t>Insurance</t>
  </si>
  <si>
    <t>PAYABLE</t>
  </si>
  <si>
    <t>EDUCATION LOAN (BOSA)</t>
  </si>
  <si>
    <t>Max Loan=Basic Salary*2</t>
  </si>
  <si>
    <t>Interest Rate(Y)=5% Straight Line</t>
  </si>
  <si>
    <t>ADVANCE SALARY (BOSA)</t>
  </si>
  <si>
    <t>Loan Range 50,000 to 500,000</t>
  </si>
  <si>
    <t>MaxMaturity 1Month</t>
  </si>
  <si>
    <t>Interest Rate(Y)=8% Straight Line</t>
  </si>
  <si>
    <t>N/A</t>
  </si>
  <si>
    <t>BORESHA MAISHA LOAN (FOSA)</t>
  </si>
  <si>
    <r>
      <t xml:space="preserve">Max Loan </t>
    </r>
    <r>
      <rPr>
        <sz val="11"/>
        <color indexed="10"/>
        <rFont val="Aptos Narrow"/>
        <family val="2"/>
      </rPr>
      <t xml:space="preserve">≤ </t>
    </r>
    <r>
      <rPr>
        <i/>
        <sz val="11"/>
        <color indexed="10"/>
        <rFont val="Arial Narrow"/>
        <family val="2"/>
      </rPr>
      <t>30mil</t>
    </r>
  </si>
  <si>
    <t xml:space="preserve">Maturity 48Months   </t>
  </si>
  <si>
    <t>Interest Rate(M)=1.15% Long Tern Flat</t>
  </si>
  <si>
    <t xml:space="preserve">Principal  </t>
  </si>
  <si>
    <t>Total Interest</t>
  </si>
  <si>
    <t>CHIPUKIZI LOAN (FOSA)</t>
  </si>
  <si>
    <r>
      <t xml:space="preserve">MaxLoan </t>
    </r>
    <r>
      <rPr>
        <sz val="11"/>
        <color rgb="FFFF0000"/>
        <rFont val="Aptos Narrow"/>
        <family val="2"/>
      </rPr>
      <t xml:space="preserve">≤ </t>
    </r>
    <r>
      <rPr>
        <i/>
        <sz val="11"/>
        <color rgb="FFFF0000"/>
        <rFont val="Arial Narrow"/>
        <family val="2"/>
      </rPr>
      <t xml:space="preserve">Basic Salary*5 </t>
    </r>
  </si>
  <si>
    <t xml:space="preserve">MaxMaturity 24Months </t>
  </si>
  <si>
    <t>Interest Rate(M)=1.3% Long Tern Flat</t>
  </si>
  <si>
    <t>UJASIRIAMALI LOAN (FOSA)</t>
  </si>
  <si>
    <t>MaxMaturity 24Months</t>
  </si>
  <si>
    <t>Interest Rate(M)=1.375% Long Tern Flat</t>
  </si>
  <si>
    <t>WEKEZA LOAN (FOSA)</t>
  </si>
  <si>
    <r>
      <t xml:space="preserve">Max Loan </t>
    </r>
    <r>
      <rPr>
        <sz val="11"/>
        <color rgb="FFFF0000"/>
        <rFont val="Aptos Narrow"/>
        <family val="2"/>
      </rPr>
      <t xml:space="preserve">≤ </t>
    </r>
    <r>
      <rPr>
        <i/>
        <sz val="11"/>
        <color rgb="FFFF0000"/>
        <rFont val="Arial Narrow"/>
        <family val="2"/>
      </rPr>
      <t>Voluntary Shares*3</t>
    </r>
  </si>
  <si>
    <t>USAFIRI LOAN (FOSA)</t>
  </si>
  <si>
    <r>
      <t xml:space="preserve">Max Loan </t>
    </r>
    <r>
      <rPr>
        <sz val="11"/>
        <color rgb="FFFF0000"/>
        <rFont val="Aptos Narrow"/>
        <family val="2"/>
      </rPr>
      <t>≤</t>
    </r>
    <r>
      <rPr>
        <i/>
        <sz val="11"/>
        <color rgb="FFFF0000"/>
        <rFont val="Arial Narrow"/>
        <family val="2"/>
      </rPr>
      <t xml:space="preserve"> 50mil</t>
    </r>
  </si>
  <si>
    <t>MaxMaturity 48Months</t>
  </si>
  <si>
    <t>DIGITAL EQUIPMENT (FOSA)</t>
  </si>
  <si>
    <r>
      <t xml:space="preserve">Max Loan </t>
    </r>
    <r>
      <rPr>
        <sz val="11"/>
        <color rgb="FFFF0000"/>
        <rFont val="Aptos Narrow"/>
        <family val="2"/>
      </rPr>
      <t>≤</t>
    </r>
    <r>
      <rPr>
        <i/>
        <sz val="11"/>
        <color rgb="FFFF0000"/>
        <rFont val="Arial Narrow"/>
        <family val="2"/>
      </rPr>
      <t xml:space="preserve"> 5,000,000</t>
    </r>
  </si>
  <si>
    <t>Interest Rate(M)=1.4% Long Tern Flat</t>
  </si>
  <si>
    <t>Transfer fee</t>
  </si>
  <si>
    <t xml:space="preserve">INSURANCE LOAN (FOSA) </t>
  </si>
  <si>
    <t xml:space="preserve">  </t>
  </si>
  <si>
    <t>SOMESHA LOAN (FOSA)</t>
  </si>
  <si>
    <t>FESTIVAL LOAN (FOSA)</t>
  </si>
  <si>
    <t>NIWEZESHE LOAN (FOSA)</t>
  </si>
  <si>
    <t>Interest Rate(M)=10% Straight Line</t>
  </si>
  <si>
    <r>
      <t xml:space="preserve">Max Loan </t>
    </r>
    <r>
      <rPr>
        <sz val="11"/>
        <color rgb="FFFF0000"/>
        <rFont val="Aptos Narrow"/>
        <family val="2"/>
      </rPr>
      <t xml:space="preserve">≤ </t>
    </r>
    <r>
      <rPr>
        <i/>
        <sz val="11"/>
        <color rgb="FFFF0000"/>
        <rFont val="Arial Narrow"/>
        <family val="2"/>
      </rPr>
      <t>Elimu Savings Account*2</t>
    </r>
  </si>
  <si>
    <r>
      <t xml:space="preserve">Max Loan </t>
    </r>
    <r>
      <rPr>
        <sz val="11"/>
        <color rgb="FFFF0000"/>
        <rFont val="Aptos Narrow"/>
        <family val="2"/>
      </rPr>
      <t>≤</t>
    </r>
    <r>
      <rPr>
        <i/>
        <sz val="11"/>
        <color rgb="FFFF0000"/>
        <rFont val="Arial Narrow"/>
        <family val="2"/>
      </rPr>
      <t xml:space="preserve"> Festival Account Account*2</t>
    </r>
  </si>
  <si>
    <r>
      <t xml:space="preserve">Max Loan </t>
    </r>
    <r>
      <rPr>
        <sz val="11"/>
        <color rgb="FFFF0000"/>
        <rFont val="Aptos Narrow"/>
        <family val="2"/>
      </rPr>
      <t>≤ 2</t>
    </r>
    <r>
      <rPr>
        <i/>
        <sz val="11"/>
        <color rgb="FFFF0000"/>
        <rFont val="Arial Narrow"/>
        <family val="2"/>
      </rPr>
      <t>0mil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</si>
</sst>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2"/>
      <color rgb="FFFFC000"/>
      <name val="Arial Narrow"/>
      <family val="2"/>
    </font>
    <font>
      <sz val="12"/>
      <name val="Arial Narrow"/>
      <family val="2"/>
    </font>
    <font>
      <i/>
      <sz val="11"/>
      <color rgb="FFFF0000"/>
      <name val="Arial Narrow"/>
      <family val="2"/>
    </font>
    <font>
      <sz val="11"/>
      <color rgb="FFFF0000"/>
      <name val="Aptos Narrow"/>
      <family val="2"/>
    </font>
    <font>
      <i/>
      <sz val="11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i/>
      <sz val="12"/>
      <name val="Arial Narrow"/>
      <family val="2"/>
    </font>
    <font>
      <b/>
      <i/>
      <sz val="12"/>
      <color rgb="FF0000FF"/>
      <name val="Arial Narrow"/>
      <family val="2"/>
    </font>
    <font>
      <i/>
      <sz val="12"/>
      <color theme="1"/>
      <name val="Arial Narrow"/>
      <family val="2"/>
    </font>
    <font>
      <b/>
      <i/>
      <sz val="12"/>
      <color indexed="12"/>
      <name val="Arial Narrow"/>
      <family val="2"/>
    </font>
    <font>
      <b/>
      <sz val="12"/>
      <color rgb="FF0000FF"/>
      <name val="Arial Narrow"/>
      <family val="2"/>
    </font>
    <font>
      <sz val="11"/>
      <color indexed="10"/>
      <name val="Aptos Narrow"/>
      <family val="2"/>
    </font>
    <font>
      <i/>
      <sz val="11"/>
      <color indexed="10"/>
      <name val="Arial Narrow"/>
      <family val="2"/>
    </font>
    <font>
      <b/>
      <sz val="12"/>
      <color theme="5" tint="-0.249977111117893"/>
      <name val="Arial Narrow"/>
      <family val="2"/>
    </font>
    <font>
      <b/>
      <i/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b/>
      <i/>
      <sz val="12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43" fontId="2" fillId="0" borderId="1" xfId="1" applyFont="1" applyFill="1" applyBorder="1" applyAlignment="1">
      <alignment horizontal="centerContinuous"/>
    </xf>
    <xf numFmtId="43" fontId="4" fillId="0" borderId="1" xfId="1" applyFont="1" applyFill="1" applyBorder="1" applyAlignment="1">
      <alignment horizontal="centerContinuous"/>
    </xf>
    <xf numFmtId="0" fontId="5" fillId="0" borderId="1" xfId="0" applyFont="1" applyFill="1" applyBorder="1" applyAlignment="1">
      <alignment horizontal="centerContinuous"/>
    </xf>
    <xf numFmtId="0" fontId="5" fillId="0" borderId="0" xfId="0" applyFont="1" applyFill="1"/>
    <xf numFmtId="0" fontId="6" fillId="0" borderId="1" xfId="0" applyFont="1" applyFill="1" applyBorder="1" applyAlignment="1"/>
    <xf numFmtId="0" fontId="8" fillId="0" borderId="0" xfId="0" applyFont="1" applyFill="1"/>
    <xf numFmtId="43" fontId="6" fillId="0" borderId="1" xfId="1" applyFont="1" applyFill="1" applyBorder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8" fillId="0" borderId="1" xfId="0" applyFont="1" applyFill="1" applyBorder="1"/>
    <xf numFmtId="43" fontId="9" fillId="0" borderId="1" xfId="1" applyFont="1" applyFill="1" applyBorder="1"/>
    <xf numFmtId="0" fontId="9" fillId="0" borderId="2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9" fillId="0" borderId="0" xfId="0" applyFont="1" applyFill="1"/>
    <xf numFmtId="43" fontId="10" fillId="0" borderId="1" xfId="1" applyFont="1" applyFill="1" applyBorder="1"/>
    <xf numFmtId="0" fontId="10" fillId="0" borderId="1" xfId="0" applyFont="1" applyFill="1" applyBorder="1"/>
    <xf numFmtId="43" fontId="11" fillId="0" borderId="1" xfId="1" applyFont="1" applyFill="1" applyBorder="1"/>
    <xf numFmtId="43" fontId="12" fillId="0" borderId="1" xfId="1" applyFont="1" applyFill="1" applyBorder="1"/>
    <xf numFmtId="43" fontId="13" fillId="0" borderId="1" xfId="1" applyFont="1" applyFill="1" applyBorder="1"/>
    <xf numFmtId="43" fontId="12" fillId="0" borderId="1" xfId="1" applyFont="1" applyFill="1" applyBorder="1" applyAlignment="1">
      <alignment horizontal="left"/>
    </xf>
    <xf numFmtId="43" fontId="5" fillId="0" borderId="1" xfId="1" applyFont="1" applyFill="1" applyBorder="1"/>
    <xf numFmtId="0" fontId="5" fillId="0" borderId="1" xfId="0" applyFont="1" applyFill="1" applyBorder="1"/>
    <xf numFmtId="43" fontId="10" fillId="0" borderId="1" xfId="1" applyFont="1" applyFill="1" applyBorder="1" applyAlignment="1"/>
    <xf numFmtId="43" fontId="2" fillId="0" borderId="2" xfId="1" applyFont="1" applyFill="1" applyBorder="1" applyAlignment="1">
      <alignment horizontal="centerContinuous"/>
    </xf>
    <xf numFmtId="43" fontId="2" fillId="0" borderId="4" xfId="1" applyFont="1" applyFill="1" applyBorder="1" applyAlignment="1">
      <alignment horizontal="centerContinuous"/>
    </xf>
    <xf numFmtId="43" fontId="2" fillId="0" borderId="3" xfId="1" applyFont="1" applyFill="1" applyBorder="1" applyAlignment="1">
      <alignment horizontal="centerContinuous"/>
    </xf>
    <xf numFmtId="43" fontId="6" fillId="0" borderId="1" xfId="1" applyFont="1" applyFill="1" applyBorder="1"/>
    <xf numFmtId="43" fontId="8" fillId="0" borderId="1" xfId="1" applyFont="1" applyFill="1" applyBorder="1" applyAlignment="1">
      <alignment horizontal="centerContinuous"/>
    </xf>
    <xf numFmtId="43" fontId="9" fillId="0" borderId="0" xfId="0" applyNumberFormat="1" applyFont="1" applyFill="1"/>
    <xf numFmtId="165" fontId="10" fillId="0" borderId="1" xfId="1" applyNumberFormat="1" applyFont="1" applyFill="1" applyBorder="1"/>
    <xf numFmtId="43" fontId="14" fillId="0" borderId="1" xfId="1" applyFont="1" applyFill="1" applyBorder="1"/>
    <xf numFmtId="43" fontId="15" fillId="0" borderId="1" xfId="1" applyFont="1" applyFill="1" applyBorder="1"/>
    <xf numFmtId="0" fontId="6" fillId="0" borderId="1" xfId="0" applyFont="1" applyFill="1" applyBorder="1"/>
    <xf numFmtId="0" fontId="9" fillId="0" borderId="1" xfId="0" applyFont="1" applyFill="1" applyBorder="1" applyAlignment="1">
      <alignment horizontal="centerContinuous"/>
    </xf>
    <xf numFmtId="165" fontId="5" fillId="0" borderId="1" xfId="1" applyNumberFormat="1" applyFont="1" applyFill="1" applyBorder="1"/>
    <xf numFmtId="43" fontId="12" fillId="0" borderId="1" xfId="1" applyFont="1" applyFill="1" applyBorder="1" applyAlignment="1"/>
    <xf numFmtId="43" fontId="2" fillId="0" borderId="1" xfId="1" applyFont="1" applyFill="1" applyBorder="1" applyAlignment="1"/>
    <xf numFmtId="43" fontId="11" fillId="0" borderId="1" xfId="1" applyFont="1" applyFill="1" applyBorder="1" applyAlignment="1">
      <alignment horizontal="centerContinuous"/>
    </xf>
    <xf numFmtId="0" fontId="16" fillId="0" borderId="1" xfId="0" applyFont="1" applyFill="1" applyBorder="1" applyAlignment="1">
      <alignment horizontal="right"/>
    </xf>
    <xf numFmtId="164" fontId="10" fillId="0" borderId="1" xfId="0" applyNumberFormat="1" applyFont="1" applyFill="1" applyBorder="1"/>
    <xf numFmtId="43" fontId="5" fillId="0" borderId="0" xfId="1" applyFont="1" applyFill="1" applyBorder="1"/>
    <xf numFmtId="165" fontId="5" fillId="0" borderId="0" xfId="1" applyNumberFormat="1" applyFont="1" applyFill="1" applyBorder="1"/>
    <xf numFmtId="0" fontId="6" fillId="0" borderId="1" xfId="0" applyFont="1" applyFill="1" applyBorder="1" applyAlignment="1">
      <alignment horizontal="centerContinuous"/>
    </xf>
    <xf numFmtId="0" fontId="9" fillId="0" borderId="1" xfId="0" applyFont="1" applyFill="1" applyBorder="1"/>
    <xf numFmtId="43" fontId="19" fillId="0" borderId="1" xfId="1" applyFont="1" applyFill="1" applyBorder="1"/>
    <xf numFmtId="0" fontId="10" fillId="0" borderId="0" xfId="0" applyFont="1" applyFill="1"/>
    <xf numFmtId="43" fontId="12" fillId="0" borderId="1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43" fontId="5" fillId="0" borderId="0" xfId="1" applyFont="1" applyFill="1"/>
    <xf numFmtId="43" fontId="6" fillId="0" borderId="1" xfId="1" applyFont="1" applyFill="1" applyBorder="1" applyAlignment="1"/>
    <xf numFmtId="43" fontId="9" fillId="0" borderId="1" xfId="1" applyFont="1" applyFill="1" applyBorder="1" applyAlignment="1">
      <alignment horizontal="centerContinuous"/>
    </xf>
    <xf numFmtId="43" fontId="20" fillId="0" borderId="1" xfId="1" applyFont="1" applyFill="1" applyBorder="1" applyAlignment="1">
      <alignment horizontal="centerContinuous"/>
    </xf>
    <xf numFmtId="43" fontId="8" fillId="0" borderId="1" xfId="1" applyFont="1" applyFill="1" applyBorder="1"/>
    <xf numFmtId="43" fontId="10" fillId="0" borderId="1" xfId="1" applyFont="1" applyFill="1" applyBorder="1" applyAlignment="1">
      <alignment horizontal="centerContinuous"/>
    </xf>
    <xf numFmtId="43" fontId="5" fillId="0" borderId="1" xfId="1" applyFont="1" applyFill="1" applyBorder="1" applyAlignment="1"/>
    <xf numFmtId="43" fontId="11" fillId="0" borderId="4" xfId="1" applyFont="1" applyFill="1" applyBorder="1" applyAlignment="1">
      <alignment horizontal="centerContinuous"/>
    </xf>
    <xf numFmtId="43" fontId="11" fillId="0" borderId="3" xfId="1" applyFont="1" applyFill="1" applyBorder="1" applyAlignment="1">
      <alignment horizontal="centerContinuous"/>
    </xf>
    <xf numFmtId="43" fontId="2" fillId="0" borderId="1" xfId="1" applyFont="1" applyFill="1" applyBorder="1"/>
    <xf numFmtId="43" fontId="5" fillId="0" borderId="0" xfId="0" applyNumberFormat="1" applyFont="1" applyFill="1"/>
    <xf numFmtId="43" fontId="21" fillId="0" borderId="1" xfId="1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Continuous"/>
    </xf>
    <xf numFmtId="0" fontId="5" fillId="0" borderId="0" xfId="0" applyFont="1" applyFill="1" applyBorder="1"/>
    <xf numFmtId="43" fontId="9" fillId="0" borderId="0" xfId="1" applyFont="1" applyFill="1" applyBorder="1" applyAlignment="1"/>
    <xf numFmtId="43" fontId="22" fillId="0" borderId="0" xfId="1" applyFont="1" applyFill="1" applyBorder="1" applyAlignment="1">
      <alignment horizontal="left"/>
    </xf>
    <xf numFmtId="43" fontId="11" fillId="0" borderId="0" xfId="1" applyFont="1" applyFill="1" applyBorder="1"/>
    <xf numFmtId="43" fontId="9" fillId="0" borderId="0" xfId="1" applyFont="1" applyFill="1" applyBorder="1"/>
    <xf numFmtId="43" fontId="22" fillId="0" borderId="1" xfId="1" applyFont="1" applyFill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left" vertical="center"/>
    </xf>
    <xf numFmtId="43" fontId="5" fillId="0" borderId="0" xfId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topLeftCell="A61" workbookViewId="0">
      <selection activeCell="C19" sqref="C19"/>
    </sheetView>
  </sheetViews>
  <sheetFormatPr defaultColWidth="10.109375" defaultRowHeight="15.6"/>
  <cols>
    <col min="1" max="1" width="15.88671875" style="48" customWidth="1"/>
    <col min="2" max="2" width="8.77734375" style="4" customWidth="1"/>
    <col min="3" max="3" width="20" style="48" customWidth="1"/>
    <col min="4" max="5" width="20.6640625" style="48" bestFit="1" customWidth="1"/>
    <col min="6" max="6" width="19.21875" style="48" bestFit="1" customWidth="1"/>
    <col min="7" max="7" width="20.88671875" style="48" bestFit="1" customWidth="1"/>
    <col min="8" max="8" width="16.88671875" style="48" bestFit="1" customWidth="1"/>
    <col min="9" max="9" width="18.21875" style="48" bestFit="1" customWidth="1"/>
    <col min="10" max="10" width="10.109375" style="4"/>
    <col min="11" max="11" width="15.44140625" style="4" customWidth="1"/>
    <col min="12" max="12" width="13.77734375" style="4" bestFit="1" customWidth="1"/>
    <col min="13" max="255" width="10.109375" style="4"/>
    <col min="256" max="256" width="4.5546875" style="4" bestFit="1" customWidth="1"/>
    <col min="257" max="257" width="15.88671875" style="4" customWidth="1"/>
    <col min="258" max="258" width="8.77734375" style="4" customWidth="1"/>
    <col min="259" max="259" width="20" style="4" customWidth="1"/>
    <col min="260" max="261" width="20.6640625" style="4" bestFit="1" customWidth="1"/>
    <col min="262" max="262" width="19.21875" style="4" bestFit="1" customWidth="1"/>
    <col min="263" max="263" width="23.21875" style="4" bestFit="1" customWidth="1"/>
    <col min="264" max="265" width="23" style="4" customWidth="1"/>
    <col min="266" max="266" width="10.109375" style="4"/>
    <col min="267" max="267" width="15.44140625" style="4" customWidth="1"/>
    <col min="268" max="268" width="13.77734375" style="4" bestFit="1" customWidth="1"/>
    <col min="269" max="511" width="10.109375" style="4"/>
    <col min="512" max="512" width="4.5546875" style="4" bestFit="1" customWidth="1"/>
    <col min="513" max="513" width="15.88671875" style="4" customWidth="1"/>
    <col min="514" max="514" width="8.77734375" style="4" customWidth="1"/>
    <col min="515" max="515" width="20" style="4" customWidth="1"/>
    <col min="516" max="517" width="20.6640625" style="4" bestFit="1" customWidth="1"/>
    <col min="518" max="518" width="19.21875" style="4" bestFit="1" customWidth="1"/>
    <col min="519" max="519" width="23.21875" style="4" bestFit="1" customWidth="1"/>
    <col min="520" max="521" width="23" style="4" customWidth="1"/>
    <col min="522" max="522" width="10.109375" style="4"/>
    <col min="523" max="523" width="15.44140625" style="4" customWidth="1"/>
    <col min="524" max="524" width="13.77734375" style="4" bestFit="1" customWidth="1"/>
    <col min="525" max="767" width="10.109375" style="4"/>
    <col min="768" max="768" width="4.5546875" style="4" bestFit="1" customWidth="1"/>
    <col min="769" max="769" width="15.88671875" style="4" customWidth="1"/>
    <col min="770" max="770" width="8.77734375" style="4" customWidth="1"/>
    <col min="771" max="771" width="20" style="4" customWidth="1"/>
    <col min="772" max="773" width="20.6640625" style="4" bestFit="1" customWidth="1"/>
    <col min="774" max="774" width="19.21875" style="4" bestFit="1" customWidth="1"/>
    <col min="775" max="775" width="23.21875" style="4" bestFit="1" customWidth="1"/>
    <col min="776" max="777" width="23" style="4" customWidth="1"/>
    <col min="778" max="778" width="10.109375" style="4"/>
    <col min="779" max="779" width="15.44140625" style="4" customWidth="1"/>
    <col min="780" max="780" width="13.77734375" style="4" bestFit="1" customWidth="1"/>
    <col min="781" max="1023" width="10.109375" style="4"/>
    <col min="1024" max="1024" width="4.5546875" style="4" bestFit="1" customWidth="1"/>
    <col min="1025" max="1025" width="15.88671875" style="4" customWidth="1"/>
    <col min="1026" max="1026" width="8.77734375" style="4" customWidth="1"/>
    <col min="1027" max="1027" width="20" style="4" customWidth="1"/>
    <col min="1028" max="1029" width="20.6640625" style="4" bestFit="1" customWidth="1"/>
    <col min="1030" max="1030" width="19.21875" style="4" bestFit="1" customWidth="1"/>
    <col min="1031" max="1031" width="23.21875" style="4" bestFit="1" customWidth="1"/>
    <col min="1032" max="1033" width="23" style="4" customWidth="1"/>
    <col min="1034" max="1034" width="10.109375" style="4"/>
    <col min="1035" max="1035" width="15.44140625" style="4" customWidth="1"/>
    <col min="1036" max="1036" width="13.77734375" style="4" bestFit="1" customWidth="1"/>
    <col min="1037" max="1279" width="10.109375" style="4"/>
    <col min="1280" max="1280" width="4.5546875" style="4" bestFit="1" customWidth="1"/>
    <col min="1281" max="1281" width="15.88671875" style="4" customWidth="1"/>
    <col min="1282" max="1282" width="8.77734375" style="4" customWidth="1"/>
    <col min="1283" max="1283" width="20" style="4" customWidth="1"/>
    <col min="1284" max="1285" width="20.6640625" style="4" bestFit="1" customWidth="1"/>
    <col min="1286" max="1286" width="19.21875" style="4" bestFit="1" customWidth="1"/>
    <col min="1287" max="1287" width="23.21875" style="4" bestFit="1" customWidth="1"/>
    <col min="1288" max="1289" width="23" style="4" customWidth="1"/>
    <col min="1290" max="1290" width="10.109375" style="4"/>
    <col min="1291" max="1291" width="15.44140625" style="4" customWidth="1"/>
    <col min="1292" max="1292" width="13.77734375" style="4" bestFit="1" customWidth="1"/>
    <col min="1293" max="1535" width="10.109375" style="4"/>
    <col min="1536" max="1536" width="4.5546875" style="4" bestFit="1" customWidth="1"/>
    <col min="1537" max="1537" width="15.88671875" style="4" customWidth="1"/>
    <col min="1538" max="1538" width="8.77734375" style="4" customWidth="1"/>
    <col min="1539" max="1539" width="20" style="4" customWidth="1"/>
    <col min="1540" max="1541" width="20.6640625" style="4" bestFit="1" customWidth="1"/>
    <col min="1542" max="1542" width="19.21875" style="4" bestFit="1" customWidth="1"/>
    <col min="1543" max="1543" width="23.21875" style="4" bestFit="1" customWidth="1"/>
    <col min="1544" max="1545" width="23" style="4" customWidth="1"/>
    <col min="1546" max="1546" width="10.109375" style="4"/>
    <col min="1547" max="1547" width="15.44140625" style="4" customWidth="1"/>
    <col min="1548" max="1548" width="13.77734375" style="4" bestFit="1" customWidth="1"/>
    <col min="1549" max="1791" width="10.109375" style="4"/>
    <col min="1792" max="1792" width="4.5546875" style="4" bestFit="1" customWidth="1"/>
    <col min="1793" max="1793" width="15.88671875" style="4" customWidth="1"/>
    <col min="1794" max="1794" width="8.77734375" style="4" customWidth="1"/>
    <col min="1795" max="1795" width="20" style="4" customWidth="1"/>
    <col min="1796" max="1797" width="20.6640625" style="4" bestFit="1" customWidth="1"/>
    <col min="1798" max="1798" width="19.21875" style="4" bestFit="1" customWidth="1"/>
    <col min="1799" max="1799" width="23.21875" style="4" bestFit="1" customWidth="1"/>
    <col min="1800" max="1801" width="23" style="4" customWidth="1"/>
    <col min="1802" max="1802" width="10.109375" style="4"/>
    <col min="1803" max="1803" width="15.44140625" style="4" customWidth="1"/>
    <col min="1804" max="1804" width="13.77734375" style="4" bestFit="1" customWidth="1"/>
    <col min="1805" max="2047" width="10.109375" style="4"/>
    <col min="2048" max="2048" width="4.5546875" style="4" bestFit="1" customWidth="1"/>
    <col min="2049" max="2049" width="15.88671875" style="4" customWidth="1"/>
    <col min="2050" max="2050" width="8.77734375" style="4" customWidth="1"/>
    <col min="2051" max="2051" width="20" style="4" customWidth="1"/>
    <col min="2052" max="2053" width="20.6640625" style="4" bestFit="1" customWidth="1"/>
    <col min="2054" max="2054" width="19.21875" style="4" bestFit="1" customWidth="1"/>
    <col min="2055" max="2055" width="23.21875" style="4" bestFit="1" customWidth="1"/>
    <col min="2056" max="2057" width="23" style="4" customWidth="1"/>
    <col min="2058" max="2058" width="10.109375" style="4"/>
    <col min="2059" max="2059" width="15.44140625" style="4" customWidth="1"/>
    <col min="2060" max="2060" width="13.77734375" style="4" bestFit="1" customWidth="1"/>
    <col min="2061" max="2303" width="10.109375" style="4"/>
    <col min="2304" max="2304" width="4.5546875" style="4" bestFit="1" customWidth="1"/>
    <col min="2305" max="2305" width="15.88671875" style="4" customWidth="1"/>
    <col min="2306" max="2306" width="8.77734375" style="4" customWidth="1"/>
    <col min="2307" max="2307" width="20" style="4" customWidth="1"/>
    <col min="2308" max="2309" width="20.6640625" style="4" bestFit="1" customWidth="1"/>
    <col min="2310" max="2310" width="19.21875" style="4" bestFit="1" customWidth="1"/>
    <col min="2311" max="2311" width="23.21875" style="4" bestFit="1" customWidth="1"/>
    <col min="2312" max="2313" width="23" style="4" customWidth="1"/>
    <col min="2314" max="2314" width="10.109375" style="4"/>
    <col min="2315" max="2315" width="15.44140625" style="4" customWidth="1"/>
    <col min="2316" max="2316" width="13.77734375" style="4" bestFit="1" customWidth="1"/>
    <col min="2317" max="2559" width="10.109375" style="4"/>
    <col min="2560" max="2560" width="4.5546875" style="4" bestFit="1" customWidth="1"/>
    <col min="2561" max="2561" width="15.88671875" style="4" customWidth="1"/>
    <col min="2562" max="2562" width="8.77734375" style="4" customWidth="1"/>
    <col min="2563" max="2563" width="20" style="4" customWidth="1"/>
    <col min="2564" max="2565" width="20.6640625" style="4" bestFit="1" customWidth="1"/>
    <col min="2566" max="2566" width="19.21875" style="4" bestFit="1" customWidth="1"/>
    <col min="2567" max="2567" width="23.21875" style="4" bestFit="1" customWidth="1"/>
    <col min="2568" max="2569" width="23" style="4" customWidth="1"/>
    <col min="2570" max="2570" width="10.109375" style="4"/>
    <col min="2571" max="2571" width="15.44140625" style="4" customWidth="1"/>
    <col min="2572" max="2572" width="13.77734375" style="4" bestFit="1" customWidth="1"/>
    <col min="2573" max="2815" width="10.109375" style="4"/>
    <col min="2816" max="2816" width="4.5546875" style="4" bestFit="1" customWidth="1"/>
    <col min="2817" max="2817" width="15.88671875" style="4" customWidth="1"/>
    <col min="2818" max="2818" width="8.77734375" style="4" customWidth="1"/>
    <col min="2819" max="2819" width="20" style="4" customWidth="1"/>
    <col min="2820" max="2821" width="20.6640625" style="4" bestFit="1" customWidth="1"/>
    <col min="2822" max="2822" width="19.21875" style="4" bestFit="1" customWidth="1"/>
    <col min="2823" max="2823" width="23.21875" style="4" bestFit="1" customWidth="1"/>
    <col min="2824" max="2825" width="23" style="4" customWidth="1"/>
    <col min="2826" max="2826" width="10.109375" style="4"/>
    <col min="2827" max="2827" width="15.44140625" style="4" customWidth="1"/>
    <col min="2828" max="2828" width="13.77734375" style="4" bestFit="1" customWidth="1"/>
    <col min="2829" max="3071" width="10.109375" style="4"/>
    <col min="3072" max="3072" width="4.5546875" style="4" bestFit="1" customWidth="1"/>
    <col min="3073" max="3073" width="15.88671875" style="4" customWidth="1"/>
    <col min="3074" max="3074" width="8.77734375" style="4" customWidth="1"/>
    <col min="3075" max="3075" width="20" style="4" customWidth="1"/>
    <col min="3076" max="3077" width="20.6640625" style="4" bestFit="1" customWidth="1"/>
    <col min="3078" max="3078" width="19.21875" style="4" bestFit="1" customWidth="1"/>
    <col min="3079" max="3079" width="23.21875" style="4" bestFit="1" customWidth="1"/>
    <col min="3080" max="3081" width="23" style="4" customWidth="1"/>
    <col min="3082" max="3082" width="10.109375" style="4"/>
    <col min="3083" max="3083" width="15.44140625" style="4" customWidth="1"/>
    <col min="3084" max="3084" width="13.77734375" style="4" bestFit="1" customWidth="1"/>
    <col min="3085" max="3327" width="10.109375" style="4"/>
    <col min="3328" max="3328" width="4.5546875" style="4" bestFit="1" customWidth="1"/>
    <col min="3329" max="3329" width="15.88671875" style="4" customWidth="1"/>
    <col min="3330" max="3330" width="8.77734375" style="4" customWidth="1"/>
    <col min="3331" max="3331" width="20" style="4" customWidth="1"/>
    <col min="3332" max="3333" width="20.6640625" style="4" bestFit="1" customWidth="1"/>
    <col min="3334" max="3334" width="19.21875" style="4" bestFit="1" customWidth="1"/>
    <col min="3335" max="3335" width="23.21875" style="4" bestFit="1" customWidth="1"/>
    <col min="3336" max="3337" width="23" style="4" customWidth="1"/>
    <col min="3338" max="3338" width="10.109375" style="4"/>
    <col min="3339" max="3339" width="15.44140625" style="4" customWidth="1"/>
    <col min="3340" max="3340" width="13.77734375" style="4" bestFit="1" customWidth="1"/>
    <col min="3341" max="3583" width="10.109375" style="4"/>
    <col min="3584" max="3584" width="4.5546875" style="4" bestFit="1" customWidth="1"/>
    <col min="3585" max="3585" width="15.88671875" style="4" customWidth="1"/>
    <col min="3586" max="3586" width="8.77734375" style="4" customWidth="1"/>
    <col min="3587" max="3587" width="20" style="4" customWidth="1"/>
    <col min="3588" max="3589" width="20.6640625" style="4" bestFit="1" customWidth="1"/>
    <col min="3590" max="3590" width="19.21875" style="4" bestFit="1" customWidth="1"/>
    <col min="3591" max="3591" width="23.21875" style="4" bestFit="1" customWidth="1"/>
    <col min="3592" max="3593" width="23" style="4" customWidth="1"/>
    <col min="3594" max="3594" width="10.109375" style="4"/>
    <col min="3595" max="3595" width="15.44140625" style="4" customWidth="1"/>
    <col min="3596" max="3596" width="13.77734375" style="4" bestFit="1" customWidth="1"/>
    <col min="3597" max="3839" width="10.109375" style="4"/>
    <col min="3840" max="3840" width="4.5546875" style="4" bestFit="1" customWidth="1"/>
    <col min="3841" max="3841" width="15.88671875" style="4" customWidth="1"/>
    <col min="3842" max="3842" width="8.77734375" style="4" customWidth="1"/>
    <col min="3843" max="3843" width="20" style="4" customWidth="1"/>
    <col min="3844" max="3845" width="20.6640625" style="4" bestFit="1" customWidth="1"/>
    <col min="3846" max="3846" width="19.21875" style="4" bestFit="1" customWidth="1"/>
    <col min="3847" max="3847" width="23.21875" style="4" bestFit="1" customWidth="1"/>
    <col min="3848" max="3849" width="23" style="4" customWidth="1"/>
    <col min="3850" max="3850" width="10.109375" style="4"/>
    <col min="3851" max="3851" width="15.44140625" style="4" customWidth="1"/>
    <col min="3852" max="3852" width="13.77734375" style="4" bestFit="1" customWidth="1"/>
    <col min="3853" max="4095" width="10.109375" style="4"/>
    <col min="4096" max="4096" width="4.5546875" style="4" bestFit="1" customWidth="1"/>
    <col min="4097" max="4097" width="15.88671875" style="4" customWidth="1"/>
    <col min="4098" max="4098" width="8.77734375" style="4" customWidth="1"/>
    <col min="4099" max="4099" width="20" style="4" customWidth="1"/>
    <col min="4100" max="4101" width="20.6640625" style="4" bestFit="1" customWidth="1"/>
    <col min="4102" max="4102" width="19.21875" style="4" bestFit="1" customWidth="1"/>
    <col min="4103" max="4103" width="23.21875" style="4" bestFit="1" customWidth="1"/>
    <col min="4104" max="4105" width="23" style="4" customWidth="1"/>
    <col min="4106" max="4106" width="10.109375" style="4"/>
    <col min="4107" max="4107" width="15.44140625" style="4" customWidth="1"/>
    <col min="4108" max="4108" width="13.77734375" style="4" bestFit="1" customWidth="1"/>
    <col min="4109" max="4351" width="10.109375" style="4"/>
    <col min="4352" max="4352" width="4.5546875" style="4" bestFit="1" customWidth="1"/>
    <col min="4353" max="4353" width="15.88671875" style="4" customWidth="1"/>
    <col min="4354" max="4354" width="8.77734375" style="4" customWidth="1"/>
    <col min="4355" max="4355" width="20" style="4" customWidth="1"/>
    <col min="4356" max="4357" width="20.6640625" style="4" bestFit="1" customWidth="1"/>
    <col min="4358" max="4358" width="19.21875" style="4" bestFit="1" customWidth="1"/>
    <col min="4359" max="4359" width="23.21875" style="4" bestFit="1" customWidth="1"/>
    <col min="4360" max="4361" width="23" style="4" customWidth="1"/>
    <col min="4362" max="4362" width="10.109375" style="4"/>
    <col min="4363" max="4363" width="15.44140625" style="4" customWidth="1"/>
    <col min="4364" max="4364" width="13.77734375" style="4" bestFit="1" customWidth="1"/>
    <col min="4365" max="4607" width="10.109375" style="4"/>
    <col min="4608" max="4608" width="4.5546875" style="4" bestFit="1" customWidth="1"/>
    <col min="4609" max="4609" width="15.88671875" style="4" customWidth="1"/>
    <col min="4610" max="4610" width="8.77734375" style="4" customWidth="1"/>
    <col min="4611" max="4611" width="20" style="4" customWidth="1"/>
    <col min="4612" max="4613" width="20.6640625" style="4" bestFit="1" customWidth="1"/>
    <col min="4614" max="4614" width="19.21875" style="4" bestFit="1" customWidth="1"/>
    <col min="4615" max="4615" width="23.21875" style="4" bestFit="1" customWidth="1"/>
    <col min="4616" max="4617" width="23" style="4" customWidth="1"/>
    <col min="4618" max="4618" width="10.109375" style="4"/>
    <col min="4619" max="4619" width="15.44140625" style="4" customWidth="1"/>
    <col min="4620" max="4620" width="13.77734375" style="4" bestFit="1" customWidth="1"/>
    <col min="4621" max="4863" width="10.109375" style="4"/>
    <col min="4864" max="4864" width="4.5546875" style="4" bestFit="1" customWidth="1"/>
    <col min="4865" max="4865" width="15.88671875" style="4" customWidth="1"/>
    <col min="4866" max="4866" width="8.77734375" style="4" customWidth="1"/>
    <col min="4867" max="4867" width="20" style="4" customWidth="1"/>
    <col min="4868" max="4869" width="20.6640625" style="4" bestFit="1" customWidth="1"/>
    <col min="4870" max="4870" width="19.21875" style="4" bestFit="1" customWidth="1"/>
    <col min="4871" max="4871" width="23.21875" style="4" bestFit="1" customWidth="1"/>
    <col min="4872" max="4873" width="23" style="4" customWidth="1"/>
    <col min="4874" max="4874" width="10.109375" style="4"/>
    <col min="4875" max="4875" width="15.44140625" style="4" customWidth="1"/>
    <col min="4876" max="4876" width="13.77734375" style="4" bestFit="1" customWidth="1"/>
    <col min="4877" max="5119" width="10.109375" style="4"/>
    <col min="5120" max="5120" width="4.5546875" style="4" bestFit="1" customWidth="1"/>
    <col min="5121" max="5121" width="15.88671875" style="4" customWidth="1"/>
    <col min="5122" max="5122" width="8.77734375" style="4" customWidth="1"/>
    <col min="5123" max="5123" width="20" style="4" customWidth="1"/>
    <col min="5124" max="5125" width="20.6640625" style="4" bestFit="1" customWidth="1"/>
    <col min="5126" max="5126" width="19.21875" style="4" bestFit="1" customWidth="1"/>
    <col min="5127" max="5127" width="23.21875" style="4" bestFit="1" customWidth="1"/>
    <col min="5128" max="5129" width="23" style="4" customWidth="1"/>
    <col min="5130" max="5130" width="10.109375" style="4"/>
    <col min="5131" max="5131" width="15.44140625" style="4" customWidth="1"/>
    <col min="5132" max="5132" width="13.77734375" style="4" bestFit="1" customWidth="1"/>
    <col min="5133" max="5375" width="10.109375" style="4"/>
    <col min="5376" max="5376" width="4.5546875" style="4" bestFit="1" customWidth="1"/>
    <col min="5377" max="5377" width="15.88671875" style="4" customWidth="1"/>
    <col min="5378" max="5378" width="8.77734375" style="4" customWidth="1"/>
    <col min="5379" max="5379" width="20" style="4" customWidth="1"/>
    <col min="5380" max="5381" width="20.6640625" style="4" bestFit="1" customWidth="1"/>
    <col min="5382" max="5382" width="19.21875" style="4" bestFit="1" customWidth="1"/>
    <col min="5383" max="5383" width="23.21875" style="4" bestFit="1" customWidth="1"/>
    <col min="5384" max="5385" width="23" style="4" customWidth="1"/>
    <col min="5386" max="5386" width="10.109375" style="4"/>
    <col min="5387" max="5387" width="15.44140625" style="4" customWidth="1"/>
    <col min="5388" max="5388" width="13.77734375" style="4" bestFit="1" customWidth="1"/>
    <col min="5389" max="5631" width="10.109375" style="4"/>
    <col min="5632" max="5632" width="4.5546875" style="4" bestFit="1" customWidth="1"/>
    <col min="5633" max="5633" width="15.88671875" style="4" customWidth="1"/>
    <col min="5634" max="5634" width="8.77734375" style="4" customWidth="1"/>
    <col min="5635" max="5635" width="20" style="4" customWidth="1"/>
    <col min="5636" max="5637" width="20.6640625" style="4" bestFit="1" customWidth="1"/>
    <col min="5638" max="5638" width="19.21875" style="4" bestFit="1" customWidth="1"/>
    <col min="5639" max="5639" width="23.21875" style="4" bestFit="1" customWidth="1"/>
    <col min="5640" max="5641" width="23" style="4" customWidth="1"/>
    <col min="5642" max="5642" width="10.109375" style="4"/>
    <col min="5643" max="5643" width="15.44140625" style="4" customWidth="1"/>
    <col min="5644" max="5644" width="13.77734375" style="4" bestFit="1" customWidth="1"/>
    <col min="5645" max="5887" width="10.109375" style="4"/>
    <col min="5888" max="5888" width="4.5546875" style="4" bestFit="1" customWidth="1"/>
    <col min="5889" max="5889" width="15.88671875" style="4" customWidth="1"/>
    <col min="5890" max="5890" width="8.77734375" style="4" customWidth="1"/>
    <col min="5891" max="5891" width="20" style="4" customWidth="1"/>
    <col min="5892" max="5893" width="20.6640625" style="4" bestFit="1" customWidth="1"/>
    <col min="5894" max="5894" width="19.21875" style="4" bestFit="1" customWidth="1"/>
    <col min="5895" max="5895" width="23.21875" style="4" bestFit="1" customWidth="1"/>
    <col min="5896" max="5897" width="23" style="4" customWidth="1"/>
    <col min="5898" max="5898" width="10.109375" style="4"/>
    <col min="5899" max="5899" width="15.44140625" style="4" customWidth="1"/>
    <col min="5900" max="5900" width="13.77734375" style="4" bestFit="1" customWidth="1"/>
    <col min="5901" max="6143" width="10.109375" style="4"/>
    <col min="6144" max="6144" width="4.5546875" style="4" bestFit="1" customWidth="1"/>
    <col min="6145" max="6145" width="15.88671875" style="4" customWidth="1"/>
    <col min="6146" max="6146" width="8.77734375" style="4" customWidth="1"/>
    <col min="6147" max="6147" width="20" style="4" customWidth="1"/>
    <col min="6148" max="6149" width="20.6640625" style="4" bestFit="1" customWidth="1"/>
    <col min="6150" max="6150" width="19.21875" style="4" bestFit="1" customWidth="1"/>
    <col min="6151" max="6151" width="23.21875" style="4" bestFit="1" customWidth="1"/>
    <col min="6152" max="6153" width="23" style="4" customWidth="1"/>
    <col min="6154" max="6154" width="10.109375" style="4"/>
    <col min="6155" max="6155" width="15.44140625" style="4" customWidth="1"/>
    <col min="6156" max="6156" width="13.77734375" style="4" bestFit="1" customWidth="1"/>
    <col min="6157" max="6399" width="10.109375" style="4"/>
    <col min="6400" max="6400" width="4.5546875" style="4" bestFit="1" customWidth="1"/>
    <col min="6401" max="6401" width="15.88671875" style="4" customWidth="1"/>
    <col min="6402" max="6402" width="8.77734375" style="4" customWidth="1"/>
    <col min="6403" max="6403" width="20" style="4" customWidth="1"/>
    <col min="6404" max="6405" width="20.6640625" style="4" bestFit="1" customWidth="1"/>
    <col min="6406" max="6406" width="19.21875" style="4" bestFit="1" customWidth="1"/>
    <col min="6407" max="6407" width="23.21875" style="4" bestFit="1" customWidth="1"/>
    <col min="6408" max="6409" width="23" style="4" customWidth="1"/>
    <col min="6410" max="6410" width="10.109375" style="4"/>
    <col min="6411" max="6411" width="15.44140625" style="4" customWidth="1"/>
    <col min="6412" max="6412" width="13.77734375" style="4" bestFit="1" customWidth="1"/>
    <col min="6413" max="6655" width="10.109375" style="4"/>
    <col min="6656" max="6656" width="4.5546875" style="4" bestFit="1" customWidth="1"/>
    <col min="6657" max="6657" width="15.88671875" style="4" customWidth="1"/>
    <col min="6658" max="6658" width="8.77734375" style="4" customWidth="1"/>
    <col min="6659" max="6659" width="20" style="4" customWidth="1"/>
    <col min="6660" max="6661" width="20.6640625" style="4" bestFit="1" customWidth="1"/>
    <col min="6662" max="6662" width="19.21875" style="4" bestFit="1" customWidth="1"/>
    <col min="6663" max="6663" width="23.21875" style="4" bestFit="1" customWidth="1"/>
    <col min="6664" max="6665" width="23" style="4" customWidth="1"/>
    <col min="6666" max="6666" width="10.109375" style="4"/>
    <col min="6667" max="6667" width="15.44140625" style="4" customWidth="1"/>
    <col min="6668" max="6668" width="13.77734375" style="4" bestFit="1" customWidth="1"/>
    <col min="6669" max="6911" width="10.109375" style="4"/>
    <col min="6912" max="6912" width="4.5546875" style="4" bestFit="1" customWidth="1"/>
    <col min="6913" max="6913" width="15.88671875" style="4" customWidth="1"/>
    <col min="6914" max="6914" width="8.77734375" style="4" customWidth="1"/>
    <col min="6915" max="6915" width="20" style="4" customWidth="1"/>
    <col min="6916" max="6917" width="20.6640625" style="4" bestFit="1" customWidth="1"/>
    <col min="6918" max="6918" width="19.21875" style="4" bestFit="1" customWidth="1"/>
    <col min="6919" max="6919" width="23.21875" style="4" bestFit="1" customWidth="1"/>
    <col min="6920" max="6921" width="23" style="4" customWidth="1"/>
    <col min="6922" max="6922" width="10.109375" style="4"/>
    <col min="6923" max="6923" width="15.44140625" style="4" customWidth="1"/>
    <col min="6924" max="6924" width="13.77734375" style="4" bestFit="1" customWidth="1"/>
    <col min="6925" max="7167" width="10.109375" style="4"/>
    <col min="7168" max="7168" width="4.5546875" style="4" bestFit="1" customWidth="1"/>
    <col min="7169" max="7169" width="15.88671875" style="4" customWidth="1"/>
    <col min="7170" max="7170" width="8.77734375" style="4" customWidth="1"/>
    <col min="7171" max="7171" width="20" style="4" customWidth="1"/>
    <col min="7172" max="7173" width="20.6640625" style="4" bestFit="1" customWidth="1"/>
    <col min="7174" max="7174" width="19.21875" style="4" bestFit="1" customWidth="1"/>
    <col min="7175" max="7175" width="23.21875" style="4" bestFit="1" customWidth="1"/>
    <col min="7176" max="7177" width="23" style="4" customWidth="1"/>
    <col min="7178" max="7178" width="10.109375" style="4"/>
    <col min="7179" max="7179" width="15.44140625" style="4" customWidth="1"/>
    <col min="7180" max="7180" width="13.77734375" style="4" bestFit="1" customWidth="1"/>
    <col min="7181" max="7423" width="10.109375" style="4"/>
    <col min="7424" max="7424" width="4.5546875" style="4" bestFit="1" customWidth="1"/>
    <col min="7425" max="7425" width="15.88671875" style="4" customWidth="1"/>
    <col min="7426" max="7426" width="8.77734375" style="4" customWidth="1"/>
    <col min="7427" max="7427" width="20" style="4" customWidth="1"/>
    <col min="7428" max="7429" width="20.6640625" style="4" bestFit="1" customWidth="1"/>
    <col min="7430" max="7430" width="19.21875" style="4" bestFit="1" customWidth="1"/>
    <col min="7431" max="7431" width="23.21875" style="4" bestFit="1" customWidth="1"/>
    <col min="7432" max="7433" width="23" style="4" customWidth="1"/>
    <col min="7434" max="7434" width="10.109375" style="4"/>
    <col min="7435" max="7435" width="15.44140625" style="4" customWidth="1"/>
    <col min="7436" max="7436" width="13.77734375" style="4" bestFit="1" customWidth="1"/>
    <col min="7437" max="7679" width="10.109375" style="4"/>
    <col min="7680" max="7680" width="4.5546875" style="4" bestFit="1" customWidth="1"/>
    <col min="7681" max="7681" width="15.88671875" style="4" customWidth="1"/>
    <col min="7682" max="7682" width="8.77734375" style="4" customWidth="1"/>
    <col min="7683" max="7683" width="20" style="4" customWidth="1"/>
    <col min="7684" max="7685" width="20.6640625" style="4" bestFit="1" customWidth="1"/>
    <col min="7686" max="7686" width="19.21875" style="4" bestFit="1" customWidth="1"/>
    <col min="7687" max="7687" width="23.21875" style="4" bestFit="1" customWidth="1"/>
    <col min="7688" max="7689" width="23" style="4" customWidth="1"/>
    <col min="7690" max="7690" width="10.109375" style="4"/>
    <col min="7691" max="7691" width="15.44140625" style="4" customWidth="1"/>
    <col min="7692" max="7692" width="13.77734375" style="4" bestFit="1" customWidth="1"/>
    <col min="7693" max="7935" width="10.109375" style="4"/>
    <col min="7936" max="7936" width="4.5546875" style="4" bestFit="1" customWidth="1"/>
    <col min="7937" max="7937" width="15.88671875" style="4" customWidth="1"/>
    <col min="7938" max="7938" width="8.77734375" style="4" customWidth="1"/>
    <col min="7939" max="7939" width="20" style="4" customWidth="1"/>
    <col min="7940" max="7941" width="20.6640625" style="4" bestFit="1" customWidth="1"/>
    <col min="7942" max="7942" width="19.21875" style="4" bestFit="1" customWidth="1"/>
    <col min="7943" max="7943" width="23.21875" style="4" bestFit="1" customWidth="1"/>
    <col min="7944" max="7945" width="23" style="4" customWidth="1"/>
    <col min="7946" max="7946" width="10.109375" style="4"/>
    <col min="7947" max="7947" width="15.44140625" style="4" customWidth="1"/>
    <col min="7948" max="7948" width="13.77734375" style="4" bestFit="1" customWidth="1"/>
    <col min="7949" max="8191" width="10.109375" style="4"/>
    <col min="8192" max="8192" width="4.5546875" style="4" bestFit="1" customWidth="1"/>
    <col min="8193" max="8193" width="15.88671875" style="4" customWidth="1"/>
    <col min="8194" max="8194" width="8.77734375" style="4" customWidth="1"/>
    <col min="8195" max="8195" width="20" style="4" customWidth="1"/>
    <col min="8196" max="8197" width="20.6640625" style="4" bestFit="1" customWidth="1"/>
    <col min="8198" max="8198" width="19.21875" style="4" bestFit="1" customWidth="1"/>
    <col min="8199" max="8199" width="23.21875" style="4" bestFit="1" customWidth="1"/>
    <col min="8200" max="8201" width="23" style="4" customWidth="1"/>
    <col min="8202" max="8202" width="10.109375" style="4"/>
    <col min="8203" max="8203" width="15.44140625" style="4" customWidth="1"/>
    <col min="8204" max="8204" width="13.77734375" style="4" bestFit="1" customWidth="1"/>
    <col min="8205" max="8447" width="10.109375" style="4"/>
    <col min="8448" max="8448" width="4.5546875" style="4" bestFit="1" customWidth="1"/>
    <col min="8449" max="8449" width="15.88671875" style="4" customWidth="1"/>
    <col min="8450" max="8450" width="8.77734375" style="4" customWidth="1"/>
    <col min="8451" max="8451" width="20" style="4" customWidth="1"/>
    <col min="8452" max="8453" width="20.6640625" style="4" bestFit="1" customWidth="1"/>
    <col min="8454" max="8454" width="19.21875" style="4" bestFit="1" customWidth="1"/>
    <col min="8455" max="8455" width="23.21875" style="4" bestFit="1" customWidth="1"/>
    <col min="8456" max="8457" width="23" style="4" customWidth="1"/>
    <col min="8458" max="8458" width="10.109375" style="4"/>
    <col min="8459" max="8459" width="15.44140625" style="4" customWidth="1"/>
    <col min="8460" max="8460" width="13.77734375" style="4" bestFit="1" customWidth="1"/>
    <col min="8461" max="8703" width="10.109375" style="4"/>
    <col min="8704" max="8704" width="4.5546875" style="4" bestFit="1" customWidth="1"/>
    <col min="8705" max="8705" width="15.88671875" style="4" customWidth="1"/>
    <col min="8706" max="8706" width="8.77734375" style="4" customWidth="1"/>
    <col min="8707" max="8707" width="20" style="4" customWidth="1"/>
    <col min="8708" max="8709" width="20.6640625" style="4" bestFit="1" customWidth="1"/>
    <col min="8710" max="8710" width="19.21875" style="4" bestFit="1" customWidth="1"/>
    <col min="8711" max="8711" width="23.21875" style="4" bestFit="1" customWidth="1"/>
    <col min="8712" max="8713" width="23" style="4" customWidth="1"/>
    <col min="8714" max="8714" width="10.109375" style="4"/>
    <col min="8715" max="8715" width="15.44140625" style="4" customWidth="1"/>
    <col min="8716" max="8716" width="13.77734375" style="4" bestFit="1" customWidth="1"/>
    <col min="8717" max="8959" width="10.109375" style="4"/>
    <col min="8960" max="8960" width="4.5546875" style="4" bestFit="1" customWidth="1"/>
    <col min="8961" max="8961" width="15.88671875" style="4" customWidth="1"/>
    <col min="8962" max="8962" width="8.77734375" style="4" customWidth="1"/>
    <col min="8963" max="8963" width="20" style="4" customWidth="1"/>
    <col min="8964" max="8965" width="20.6640625" style="4" bestFit="1" customWidth="1"/>
    <col min="8966" max="8966" width="19.21875" style="4" bestFit="1" customWidth="1"/>
    <col min="8967" max="8967" width="23.21875" style="4" bestFit="1" customWidth="1"/>
    <col min="8968" max="8969" width="23" style="4" customWidth="1"/>
    <col min="8970" max="8970" width="10.109375" style="4"/>
    <col min="8971" max="8971" width="15.44140625" style="4" customWidth="1"/>
    <col min="8972" max="8972" width="13.77734375" style="4" bestFit="1" customWidth="1"/>
    <col min="8973" max="9215" width="10.109375" style="4"/>
    <col min="9216" max="9216" width="4.5546875" style="4" bestFit="1" customWidth="1"/>
    <col min="9217" max="9217" width="15.88671875" style="4" customWidth="1"/>
    <col min="9218" max="9218" width="8.77734375" style="4" customWidth="1"/>
    <col min="9219" max="9219" width="20" style="4" customWidth="1"/>
    <col min="9220" max="9221" width="20.6640625" style="4" bestFit="1" customWidth="1"/>
    <col min="9222" max="9222" width="19.21875" style="4" bestFit="1" customWidth="1"/>
    <col min="9223" max="9223" width="23.21875" style="4" bestFit="1" customWidth="1"/>
    <col min="9224" max="9225" width="23" style="4" customWidth="1"/>
    <col min="9226" max="9226" width="10.109375" style="4"/>
    <col min="9227" max="9227" width="15.44140625" style="4" customWidth="1"/>
    <col min="9228" max="9228" width="13.77734375" style="4" bestFit="1" customWidth="1"/>
    <col min="9229" max="9471" width="10.109375" style="4"/>
    <col min="9472" max="9472" width="4.5546875" style="4" bestFit="1" customWidth="1"/>
    <col min="9473" max="9473" width="15.88671875" style="4" customWidth="1"/>
    <col min="9474" max="9474" width="8.77734375" style="4" customWidth="1"/>
    <col min="9475" max="9475" width="20" style="4" customWidth="1"/>
    <col min="9476" max="9477" width="20.6640625" style="4" bestFit="1" customWidth="1"/>
    <col min="9478" max="9478" width="19.21875" style="4" bestFit="1" customWidth="1"/>
    <col min="9479" max="9479" width="23.21875" style="4" bestFit="1" customWidth="1"/>
    <col min="9480" max="9481" width="23" style="4" customWidth="1"/>
    <col min="9482" max="9482" width="10.109375" style="4"/>
    <col min="9483" max="9483" width="15.44140625" style="4" customWidth="1"/>
    <col min="9484" max="9484" width="13.77734375" style="4" bestFit="1" customWidth="1"/>
    <col min="9485" max="9727" width="10.109375" style="4"/>
    <col min="9728" max="9728" width="4.5546875" style="4" bestFit="1" customWidth="1"/>
    <col min="9729" max="9729" width="15.88671875" style="4" customWidth="1"/>
    <col min="9730" max="9730" width="8.77734375" style="4" customWidth="1"/>
    <col min="9731" max="9731" width="20" style="4" customWidth="1"/>
    <col min="9732" max="9733" width="20.6640625" style="4" bestFit="1" customWidth="1"/>
    <col min="9734" max="9734" width="19.21875" style="4" bestFit="1" customWidth="1"/>
    <col min="9735" max="9735" width="23.21875" style="4" bestFit="1" customWidth="1"/>
    <col min="9736" max="9737" width="23" style="4" customWidth="1"/>
    <col min="9738" max="9738" width="10.109375" style="4"/>
    <col min="9739" max="9739" width="15.44140625" style="4" customWidth="1"/>
    <col min="9740" max="9740" width="13.77734375" style="4" bestFit="1" customWidth="1"/>
    <col min="9741" max="9983" width="10.109375" style="4"/>
    <col min="9984" max="9984" width="4.5546875" style="4" bestFit="1" customWidth="1"/>
    <col min="9985" max="9985" width="15.88671875" style="4" customWidth="1"/>
    <col min="9986" max="9986" width="8.77734375" style="4" customWidth="1"/>
    <col min="9987" max="9987" width="20" style="4" customWidth="1"/>
    <col min="9988" max="9989" width="20.6640625" style="4" bestFit="1" customWidth="1"/>
    <col min="9990" max="9990" width="19.21875" style="4" bestFit="1" customWidth="1"/>
    <col min="9991" max="9991" width="23.21875" style="4" bestFit="1" customWidth="1"/>
    <col min="9992" max="9993" width="23" style="4" customWidth="1"/>
    <col min="9994" max="9994" width="10.109375" style="4"/>
    <col min="9995" max="9995" width="15.44140625" style="4" customWidth="1"/>
    <col min="9996" max="9996" width="13.77734375" style="4" bestFit="1" customWidth="1"/>
    <col min="9997" max="10239" width="10.109375" style="4"/>
    <col min="10240" max="10240" width="4.5546875" style="4" bestFit="1" customWidth="1"/>
    <col min="10241" max="10241" width="15.88671875" style="4" customWidth="1"/>
    <col min="10242" max="10242" width="8.77734375" style="4" customWidth="1"/>
    <col min="10243" max="10243" width="20" style="4" customWidth="1"/>
    <col min="10244" max="10245" width="20.6640625" style="4" bestFit="1" customWidth="1"/>
    <col min="10246" max="10246" width="19.21875" style="4" bestFit="1" customWidth="1"/>
    <col min="10247" max="10247" width="23.21875" style="4" bestFit="1" customWidth="1"/>
    <col min="10248" max="10249" width="23" style="4" customWidth="1"/>
    <col min="10250" max="10250" width="10.109375" style="4"/>
    <col min="10251" max="10251" width="15.44140625" style="4" customWidth="1"/>
    <col min="10252" max="10252" width="13.77734375" style="4" bestFit="1" customWidth="1"/>
    <col min="10253" max="10495" width="10.109375" style="4"/>
    <col min="10496" max="10496" width="4.5546875" style="4" bestFit="1" customWidth="1"/>
    <col min="10497" max="10497" width="15.88671875" style="4" customWidth="1"/>
    <col min="10498" max="10498" width="8.77734375" style="4" customWidth="1"/>
    <col min="10499" max="10499" width="20" style="4" customWidth="1"/>
    <col min="10500" max="10501" width="20.6640625" style="4" bestFit="1" customWidth="1"/>
    <col min="10502" max="10502" width="19.21875" style="4" bestFit="1" customWidth="1"/>
    <col min="10503" max="10503" width="23.21875" style="4" bestFit="1" customWidth="1"/>
    <col min="10504" max="10505" width="23" style="4" customWidth="1"/>
    <col min="10506" max="10506" width="10.109375" style="4"/>
    <col min="10507" max="10507" width="15.44140625" style="4" customWidth="1"/>
    <col min="10508" max="10508" width="13.77734375" style="4" bestFit="1" customWidth="1"/>
    <col min="10509" max="10751" width="10.109375" style="4"/>
    <col min="10752" max="10752" width="4.5546875" style="4" bestFit="1" customWidth="1"/>
    <col min="10753" max="10753" width="15.88671875" style="4" customWidth="1"/>
    <col min="10754" max="10754" width="8.77734375" style="4" customWidth="1"/>
    <col min="10755" max="10755" width="20" style="4" customWidth="1"/>
    <col min="10756" max="10757" width="20.6640625" style="4" bestFit="1" customWidth="1"/>
    <col min="10758" max="10758" width="19.21875" style="4" bestFit="1" customWidth="1"/>
    <col min="10759" max="10759" width="23.21875" style="4" bestFit="1" customWidth="1"/>
    <col min="10760" max="10761" width="23" style="4" customWidth="1"/>
    <col min="10762" max="10762" width="10.109375" style="4"/>
    <col min="10763" max="10763" width="15.44140625" style="4" customWidth="1"/>
    <col min="10764" max="10764" width="13.77734375" style="4" bestFit="1" customWidth="1"/>
    <col min="10765" max="11007" width="10.109375" style="4"/>
    <col min="11008" max="11008" width="4.5546875" style="4" bestFit="1" customWidth="1"/>
    <col min="11009" max="11009" width="15.88671875" style="4" customWidth="1"/>
    <col min="11010" max="11010" width="8.77734375" style="4" customWidth="1"/>
    <col min="11011" max="11011" width="20" style="4" customWidth="1"/>
    <col min="11012" max="11013" width="20.6640625" style="4" bestFit="1" customWidth="1"/>
    <col min="11014" max="11014" width="19.21875" style="4" bestFit="1" customWidth="1"/>
    <col min="11015" max="11015" width="23.21875" style="4" bestFit="1" customWidth="1"/>
    <col min="11016" max="11017" width="23" style="4" customWidth="1"/>
    <col min="11018" max="11018" width="10.109375" style="4"/>
    <col min="11019" max="11019" width="15.44140625" style="4" customWidth="1"/>
    <col min="11020" max="11020" width="13.77734375" style="4" bestFit="1" customWidth="1"/>
    <col min="11021" max="11263" width="10.109375" style="4"/>
    <col min="11264" max="11264" width="4.5546875" style="4" bestFit="1" customWidth="1"/>
    <col min="11265" max="11265" width="15.88671875" style="4" customWidth="1"/>
    <col min="11266" max="11266" width="8.77734375" style="4" customWidth="1"/>
    <col min="11267" max="11267" width="20" style="4" customWidth="1"/>
    <col min="11268" max="11269" width="20.6640625" style="4" bestFit="1" customWidth="1"/>
    <col min="11270" max="11270" width="19.21875" style="4" bestFit="1" customWidth="1"/>
    <col min="11271" max="11271" width="23.21875" style="4" bestFit="1" customWidth="1"/>
    <col min="11272" max="11273" width="23" style="4" customWidth="1"/>
    <col min="11274" max="11274" width="10.109375" style="4"/>
    <col min="11275" max="11275" width="15.44140625" style="4" customWidth="1"/>
    <col min="11276" max="11276" width="13.77734375" style="4" bestFit="1" customWidth="1"/>
    <col min="11277" max="11519" width="10.109375" style="4"/>
    <col min="11520" max="11520" width="4.5546875" style="4" bestFit="1" customWidth="1"/>
    <col min="11521" max="11521" width="15.88671875" style="4" customWidth="1"/>
    <col min="11522" max="11522" width="8.77734375" style="4" customWidth="1"/>
    <col min="11523" max="11523" width="20" style="4" customWidth="1"/>
    <col min="11524" max="11525" width="20.6640625" style="4" bestFit="1" customWidth="1"/>
    <col min="11526" max="11526" width="19.21875" style="4" bestFit="1" customWidth="1"/>
    <col min="11527" max="11527" width="23.21875" style="4" bestFit="1" customWidth="1"/>
    <col min="11528" max="11529" width="23" style="4" customWidth="1"/>
    <col min="11530" max="11530" width="10.109375" style="4"/>
    <col min="11531" max="11531" width="15.44140625" style="4" customWidth="1"/>
    <col min="11532" max="11532" width="13.77734375" style="4" bestFit="1" customWidth="1"/>
    <col min="11533" max="11775" width="10.109375" style="4"/>
    <col min="11776" max="11776" width="4.5546875" style="4" bestFit="1" customWidth="1"/>
    <col min="11777" max="11777" width="15.88671875" style="4" customWidth="1"/>
    <col min="11778" max="11778" width="8.77734375" style="4" customWidth="1"/>
    <col min="11779" max="11779" width="20" style="4" customWidth="1"/>
    <col min="11780" max="11781" width="20.6640625" style="4" bestFit="1" customWidth="1"/>
    <col min="11782" max="11782" width="19.21875" style="4" bestFit="1" customWidth="1"/>
    <col min="11783" max="11783" width="23.21875" style="4" bestFit="1" customWidth="1"/>
    <col min="11784" max="11785" width="23" style="4" customWidth="1"/>
    <col min="11786" max="11786" width="10.109375" style="4"/>
    <col min="11787" max="11787" width="15.44140625" style="4" customWidth="1"/>
    <col min="11788" max="11788" width="13.77734375" style="4" bestFit="1" customWidth="1"/>
    <col min="11789" max="12031" width="10.109375" style="4"/>
    <col min="12032" max="12032" width="4.5546875" style="4" bestFit="1" customWidth="1"/>
    <col min="12033" max="12033" width="15.88671875" style="4" customWidth="1"/>
    <col min="12034" max="12034" width="8.77734375" style="4" customWidth="1"/>
    <col min="12035" max="12035" width="20" style="4" customWidth="1"/>
    <col min="12036" max="12037" width="20.6640625" style="4" bestFit="1" customWidth="1"/>
    <col min="12038" max="12038" width="19.21875" style="4" bestFit="1" customWidth="1"/>
    <col min="12039" max="12039" width="23.21875" style="4" bestFit="1" customWidth="1"/>
    <col min="12040" max="12041" width="23" style="4" customWidth="1"/>
    <col min="12042" max="12042" width="10.109375" style="4"/>
    <col min="12043" max="12043" width="15.44140625" style="4" customWidth="1"/>
    <col min="12044" max="12044" width="13.77734375" style="4" bestFit="1" customWidth="1"/>
    <col min="12045" max="12287" width="10.109375" style="4"/>
    <col min="12288" max="12288" width="4.5546875" style="4" bestFit="1" customWidth="1"/>
    <col min="12289" max="12289" width="15.88671875" style="4" customWidth="1"/>
    <col min="12290" max="12290" width="8.77734375" style="4" customWidth="1"/>
    <col min="12291" max="12291" width="20" style="4" customWidth="1"/>
    <col min="12292" max="12293" width="20.6640625" style="4" bestFit="1" customWidth="1"/>
    <col min="12294" max="12294" width="19.21875" style="4" bestFit="1" customWidth="1"/>
    <col min="12295" max="12295" width="23.21875" style="4" bestFit="1" customWidth="1"/>
    <col min="12296" max="12297" width="23" style="4" customWidth="1"/>
    <col min="12298" max="12298" width="10.109375" style="4"/>
    <col min="12299" max="12299" width="15.44140625" style="4" customWidth="1"/>
    <col min="12300" max="12300" width="13.77734375" style="4" bestFit="1" customWidth="1"/>
    <col min="12301" max="12543" width="10.109375" style="4"/>
    <col min="12544" max="12544" width="4.5546875" style="4" bestFit="1" customWidth="1"/>
    <col min="12545" max="12545" width="15.88671875" style="4" customWidth="1"/>
    <col min="12546" max="12546" width="8.77734375" style="4" customWidth="1"/>
    <col min="12547" max="12547" width="20" style="4" customWidth="1"/>
    <col min="12548" max="12549" width="20.6640625" style="4" bestFit="1" customWidth="1"/>
    <col min="12550" max="12550" width="19.21875" style="4" bestFit="1" customWidth="1"/>
    <col min="12551" max="12551" width="23.21875" style="4" bestFit="1" customWidth="1"/>
    <col min="12552" max="12553" width="23" style="4" customWidth="1"/>
    <col min="12554" max="12554" width="10.109375" style="4"/>
    <col min="12555" max="12555" width="15.44140625" style="4" customWidth="1"/>
    <col min="12556" max="12556" width="13.77734375" style="4" bestFit="1" customWidth="1"/>
    <col min="12557" max="12799" width="10.109375" style="4"/>
    <col min="12800" max="12800" width="4.5546875" style="4" bestFit="1" customWidth="1"/>
    <col min="12801" max="12801" width="15.88671875" style="4" customWidth="1"/>
    <col min="12802" max="12802" width="8.77734375" style="4" customWidth="1"/>
    <col min="12803" max="12803" width="20" style="4" customWidth="1"/>
    <col min="12804" max="12805" width="20.6640625" style="4" bestFit="1" customWidth="1"/>
    <col min="12806" max="12806" width="19.21875" style="4" bestFit="1" customWidth="1"/>
    <col min="12807" max="12807" width="23.21875" style="4" bestFit="1" customWidth="1"/>
    <col min="12808" max="12809" width="23" style="4" customWidth="1"/>
    <col min="12810" max="12810" width="10.109375" style="4"/>
    <col min="12811" max="12811" width="15.44140625" style="4" customWidth="1"/>
    <col min="12812" max="12812" width="13.77734375" style="4" bestFit="1" customWidth="1"/>
    <col min="12813" max="13055" width="10.109375" style="4"/>
    <col min="13056" max="13056" width="4.5546875" style="4" bestFit="1" customWidth="1"/>
    <col min="13057" max="13057" width="15.88671875" style="4" customWidth="1"/>
    <col min="13058" max="13058" width="8.77734375" style="4" customWidth="1"/>
    <col min="13059" max="13059" width="20" style="4" customWidth="1"/>
    <col min="13060" max="13061" width="20.6640625" style="4" bestFit="1" customWidth="1"/>
    <col min="13062" max="13062" width="19.21875" style="4" bestFit="1" customWidth="1"/>
    <col min="13063" max="13063" width="23.21875" style="4" bestFit="1" customWidth="1"/>
    <col min="13064" max="13065" width="23" style="4" customWidth="1"/>
    <col min="13066" max="13066" width="10.109375" style="4"/>
    <col min="13067" max="13067" width="15.44140625" style="4" customWidth="1"/>
    <col min="13068" max="13068" width="13.77734375" style="4" bestFit="1" customWidth="1"/>
    <col min="13069" max="13311" width="10.109375" style="4"/>
    <col min="13312" max="13312" width="4.5546875" style="4" bestFit="1" customWidth="1"/>
    <col min="13313" max="13313" width="15.88671875" style="4" customWidth="1"/>
    <col min="13314" max="13314" width="8.77734375" style="4" customWidth="1"/>
    <col min="13315" max="13315" width="20" style="4" customWidth="1"/>
    <col min="13316" max="13317" width="20.6640625" style="4" bestFit="1" customWidth="1"/>
    <col min="13318" max="13318" width="19.21875" style="4" bestFit="1" customWidth="1"/>
    <col min="13319" max="13319" width="23.21875" style="4" bestFit="1" customWidth="1"/>
    <col min="13320" max="13321" width="23" style="4" customWidth="1"/>
    <col min="13322" max="13322" width="10.109375" style="4"/>
    <col min="13323" max="13323" width="15.44140625" style="4" customWidth="1"/>
    <col min="13324" max="13324" width="13.77734375" style="4" bestFit="1" customWidth="1"/>
    <col min="13325" max="13567" width="10.109375" style="4"/>
    <col min="13568" max="13568" width="4.5546875" style="4" bestFit="1" customWidth="1"/>
    <col min="13569" max="13569" width="15.88671875" style="4" customWidth="1"/>
    <col min="13570" max="13570" width="8.77734375" style="4" customWidth="1"/>
    <col min="13571" max="13571" width="20" style="4" customWidth="1"/>
    <col min="13572" max="13573" width="20.6640625" style="4" bestFit="1" customWidth="1"/>
    <col min="13574" max="13574" width="19.21875" style="4" bestFit="1" customWidth="1"/>
    <col min="13575" max="13575" width="23.21875" style="4" bestFit="1" customWidth="1"/>
    <col min="13576" max="13577" width="23" style="4" customWidth="1"/>
    <col min="13578" max="13578" width="10.109375" style="4"/>
    <col min="13579" max="13579" width="15.44140625" style="4" customWidth="1"/>
    <col min="13580" max="13580" width="13.77734375" style="4" bestFit="1" customWidth="1"/>
    <col min="13581" max="13823" width="10.109375" style="4"/>
    <col min="13824" max="13824" width="4.5546875" style="4" bestFit="1" customWidth="1"/>
    <col min="13825" max="13825" width="15.88671875" style="4" customWidth="1"/>
    <col min="13826" max="13826" width="8.77734375" style="4" customWidth="1"/>
    <col min="13827" max="13827" width="20" style="4" customWidth="1"/>
    <col min="13828" max="13829" width="20.6640625" style="4" bestFit="1" customWidth="1"/>
    <col min="13830" max="13830" width="19.21875" style="4" bestFit="1" customWidth="1"/>
    <col min="13831" max="13831" width="23.21875" style="4" bestFit="1" customWidth="1"/>
    <col min="13832" max="13833" width="23" style="4" customWidth="1"/>
    <col min="13834" max="13834" width="10.109375" style="4"/>
    <col min="13835" max="13835" width="15.44140625" style="4" customWidth="1"/>
    <col min="13836" max="13836" width="13.77734375" style="4" bestFit="1" customWidth="1"/>
    <col min="13837" max="14079" width="10.109375" style="4"/>
    <col min="14080" max="14080" width="4.5546875" style="4" bestFit="1" customWidth="1"/>
    <col min="14081" max="14081" width="15.88671875" style="4" customWidth="1"/>
    <col min="14082" max="14082" width="8.77734375" style="4" customWidth="1"/>
    <col min="14083" max="14083" width="20" style="4" customWidth="1"/>
    <col min="14084" max="14085" width="20.6640625" style="4" bestFit="1" customWidth="1"/>
    <col min="14086" max="14086" width="19.21875" style="4" bestFit="1" customWidth="1"/>
    <col min="14087" max="14087" width="23.21875" style="4" bestFit="1" customWidth="1"/>
    <col min="14088" max="14089" width="23" style="4" customWidth="1"/>
    <col min="14090" max="14090" width="10.109375" style="4"/>
    <col min="14091" max="14091" width="15.44140625" style="4" customWidth="1"/>
    <col min="14092" max="14092" width="13.77734375" style="4" bestFit="1" customWidth="1"/>
    <col min="14093" max="14335" width="10.109375" style="4"/>
    <col min="14336" max="14336" width="4.5546875" style="4" bestFit="1" customWidth="1"/>
    <col min="14337" max="14337" width="15.88671875" style="4" customWidth="1"/>
    <col min="14338" max="14338" width="8.77734375" style="4" customWidth="1"/>
    <col min="14339" max="14339" width="20" style="4" customWidth="1"/>
    <col min="14340" max="14341" width="20.6640625" style="4" bestFit="1" customWidth="1"/>
    <col min="14342" max="14342" width="19.21875" style="4" bestFit="1" customWidth="1"/>
    <col min="14343" max="14343" width="23.21875" style="4" bestFit="1" customWidth="1"/>
    <col min="14344" max="14345" width="23" style="4" customWidth="1"/>
    <col min="14346" max="14346" width="10.109375" style="4"/>
    <col min="14347" max="14347" width="15.44140625" style="4" customWidth="1"/>
    <col min="14348" max="14348" width="13.77734375" style="4" bestFit="1" customWidth="1"/>
    <col min="14349" max="14591" width="10.109375" style="4"/>
    <col min="14592" max="14592" width="4.5546875" style="4" bestFit="1" customWidth="1"/>
    <col min="14593" max="14593" width="15.88671875" style="4" customWidth="1"/>
    <col min="14594" max="14594" width="8.77734375" style="4" customWidth="1"/>
    <col min="14595" max="14595" width="20" style="4" customWidth="1"/>
    <col min="14596" max="14597" width="20.6640625" style="4" bestFit="1" customWidth="1"/>
    <col min="14598" max="14598" width="19.21875" style="4" bestFit="1" customWidth="1"/>
    <col min="14599" max="14599" width="23.21875" style="4" bestFit="1" customWidth="1"/>
    <col min="14600" max="14601" width="23" style="4" customWidth="1"/>
    <col min="14602" max="14602" width="10.109375" style="4"/>
    <col min="14603" max="14603" width="15.44140625" style="4" customWidth="1"/>
    <col min="14604" max="14604" width="13.77734375" style="4" bestFit="1" customWidth="1"/>
    <col min="14605" max="14847" width="10.109375" style="4"/>
    <col min="14848" max="14848" width="4.5546875" style="4" bestFit="1" customWidth="1"/>
    <col min="14849" max="14849" width="15.88671875" style="4" customWidth="1"/>
    <col min="14850" max="14850" width="8.77734375" style="4" customWidth="1"/>
    <col min="14851" max="14851" width="20" style="4" customWidth="1"/>
    <col min="14852" max="14853" width="20.6640625" style="4" bestFit="1" customWidth="1"/>
    <col min="14854" max="14854" width="19.21875" style="4" bestFit="1" customWidth="1"/>
    <col min="14855" max="14855" width="23.21875" style="4" bestFit="1" customWidth="1"/>
    <col min="14856" max="14857" width="23" style="4" customWidth="1"/>
    <col min="14858" max="14858" width="10.109375" style="4"/>
    <col min="14859" max="14859" width="15.44140625" style="4" customWidth="1"/>
    <col min="14860" max="14860" width="13.77734375" style="4" bestFit="1" customWidth="1"/>
    <col min="14861" max="15103" width="10.109375" style="4"/>
    <col min="15104" max="15104" width="4.5546875" style="4" bestFit="1" customWidth="1"/>
    <col min="15105" max="15105" width="15.88671875" style="4" customWidth="1"/>
    <col min="15106" max="15106" width="8.77734375" style="4" customWidth="1"/>
    <col min="15107" max="15107" width="20" style="4" customWidth="1"/>
    <col min="15108" max="15109" width="20.6640625" style="4" bestFit="1" customWidth="1"/>
    <col min="15110" max="15110" width="19.21875" style="4" bestFit="1" customWidth="1"/>
    <col min="15111" max="15111" width="23.21875" style="4" bestFit="1" customWidth="1"/>
    <col min="15112" max="15113" width="23" style="4" customWidth="1"/>
    <col min="15114" max="15114" width="10.109375" style="4"/>
    <col min="15115" max="15115" width="15.44140625" style="4" customWidth="1"/>
    <col min="15116" max="15116" width="13.77734375" style="4" bestFit="1" customWidth="1"/>
    <col min="15117" max="15359" width="10.109375" style="4"/>
    <col min="15360" max="15360" width="4.5546875" style="4" bestFit="1" customWidth="1"/>
    <col min="15361" max="15361" width="15.88671875" style="4" customWidth="1"/>
    <col min="15362" max="15362" width="8.77734375" style="4" customWidth="1"/>
    <col min="15363" max="15363" width="20" style="4" customWidth="1"/>
    <col min="15364" max="15365" width="20.6640625" style="4" bestFit="1" customWidth="1"/>
    <col min="15366" max="15366" width="19.21875" style="4" bestFit="1" customWidth="1"/>
    <col min="15367" max="15367" width="23.21875" style="4" bestFit="1" customWidth="1"/>
    <col min="15368" max="15369" width="23" style="4" customWidth="1"/>
    <col min="15370" max="15370" width="10.109375" style="4"/>
    <col min="15371" max="15371" width="15.44140625" style="4" customWidth="1"/>
    <col min="15372" max="15372" width="13.77734375" style="4" bestFit="1" customWidth="1"/>
    <col min="15373" max="15615" width="10.109375" style="4"/>
    <col min="15616" max="15616" width="4.5546875" style="4" bestFit="1" customWidth="1"/>
    <col min="15617" max="15617" width="15.88671875" style="4" customWidth="1"/>
    <col min="15618" max="15618" width="8.77734375" style="4" customWidth="1"/>
    <col min="15619" max="15619" width="20" style="4" customWidth="1"/>
    <col min="15620" max="15621" width="20.6640625" style="4" bestFit="1" customWidth="1"/>
    <col min="15622" max="15622" width="19.21875" style="4" bestFit="1" customWidth="1"/>
    <col min="15623" max="15623" width="23.21875" style="4" bestFit="1" customWidth="1"/>
    <col min="15624" max="15625" width="23" style="4" customWidth="1"/>
    <col min="15626" max="15626" width="10.109375" style="4"/>
    <col min="15627" max="15627" width="15.44140625" style="4" customWidth="1"/>
    <col min="15628" max="15628" width="13.77734375" style="4" bestFit="1" customWidth="1"/>
    <col min="15629" max="15871" width="10.109375" style="4"/>
    <col min="15872" max="15872" width="4.5546875" style="4" bestFit="1" customWidth="1"/>
    <col min="15873" max="15873" width="15.88671875" style="4" customWidth="1"/>
    <col min="15874" max="15874" width="8.77734375" style="4" customWidth="1"/>
    <col min="15875" max="15875" width="20" style="4" customWidth="1"/>
    <col min="15876" max="15877" width="20.6640625" style="4" bestFit="1" customWidth="1"/>
    <col min="15878" max="15878" width="19.21875" style="4" bestFit="1" customWidth="1"/>
    <col min="15879" max="15879" width="23.21875" style="4" bestFit="1" customWidth="1"/>
    <col min="15880" max="15881" width="23" style="4" customWidth="1"/>
    <col min="15882" max="15882" width="10.109375" style="4"/>
    <col min="15883" max="15883" width="15.44140625" style="4" customWidth="1"/>
    <col min="15884" max="15884" width="13.77734375" style="4" bestFit="1" customWidth="1"/>
    <col min="15885" max="16127" width="10.109375" style="4"/>
    <col min="16128" max="16128" width="4.5546875" style="4" bestFit="1" customWidth="1"/>
    <col min="16129" max="16129" width="15.88671875" style="4" customWidth="1"/>
    <col min="16130" max="16130" width="8.77734375" style="4" customWidth="1"/>
    <col min="16131" max="16131" width="20" style="4" customWidth="1"/>
    <col min="16132" max="16133" width="20.6640625" style="4" bestFit="1" customWidth="1"/>
    <col min="16134" max="16134" width="19.21875" style="4" bestFit="1" customWidth="1"/>
    <col min="16135" max="16135" width="23.21875" style="4" bestFit="1" customWidth="1"/>
    <col min="16136" max="16137" width="23" style="4" customWidth="1"/>
    <col min="16138" max="16138" width="10.109375" style="4"/>
    <col min="16139" max="16139" width="15.44140625" style="4" customWidth="1"/>
    <col min="16140" max="16140" width="13.77734375" style="4" bestFit="1" customWidth="1"/>
    <col min="16141" max="16384" width="10.109375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3"/>
      <c r="I1" s="3"/>
    </row>
    <row r="2" spans="1:10" s="6" customFormat="1" ht="13.8">
      <c r="A2" s="5" t="s">
        <v>1</v>
      </c>
      <c r="C2" s="5"/>
      <c r="E2" s="5" t="s">
        <v>2</v>
      </c>
      <c r="F2" s="7" t="s">
        <v>3</v>
      </c>
      <c r="G2" s="8"/>
      <c r="H2" s="9"/>
      <c r="I2" s="9"/>
    </row>
    <row r="3" spans="1:10" s="13" customFormat="1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12"/>
    </row>
    <row r="4" spans="1:10">
      <c r="A4" s="14">
        <v>85000000</v>
      </c>
      <c r="B4" s="15">
        <v>108</v>
      </c>
      <c r="C4" s="14">
        <f>A4*(B4+1)*1/200</f>
        <v>46325000</v>
      </c>
      <c r="D4" s="14">
        <f>A4+C4</f>
        <v>131325000</v>
      </c>
      <c r="E4" s="14">
        <f>A4/B4</f>
        <v>787037.03703703708</v>
      </c>
      <c r="F4" s="14">
        <f>C4/B4</f>
        <v>428935.18518518517</v>
      </c>
      <c r="G4" s="16">
        <f>E4+F4</f>
        <v>1215972.2222222222</v>
      </c>
      <c r="H4" s="17" t="s">
        <v>12</v>
      </c>
      <c r="I4" s="18">
        <f>A4*B4*0.00035</f>
        <v>3213000</v>
      </c>
    </row>
    <row r="5" spans="1:10">
      <c r="A5" s="19"/>
      <c r="B5" s="19"/>
      <c r="C5" s="20"/>
      <c r="D5" s="20"/>
      <c r="E5" s="20"/>
      <c r="F5" s="21"/>
      <c r="G5" s="21"/>
      <c r="H5" s="17" t="s">
        <v>13</v>
      </c>
      <c r="I5" s="18">
        <v>3300</v>
      </c>
    </row>
    <row r="6" spans="1:10">
      <c r="A6" s="19"/>
      <c r="B6" s="19"/>
      <c r="C6" s="16"/>
      <c r="D6" s="20"/>
      <c r="E6" s="20"/>
      <c r="F6" s="21"/>
      <c r="G6" s="21"/>
      <c r="H6" s="17" t="s">
        <v>14</v>
      </c>
      <c r="I6" s="18">
        <f>A4*1.5%</f>
        <v>1275000</v>
      </c>
    </row>
    <row r="7" spans="1:10">
      <c r="A7" s="19"/>
      <c r="B7" s="19"/>
      <c r="C7" s="20"/>
      <c r="D7" s="20"/>
      <c r="E7" s="20"/>
      <c r="F7" s="21"/>
      <c r="G7" s="21"/>
      <c r="H7" s="14" t="s">
        <v>15</v>
      </c>
      <c r="I7" s="22">
        <f>A4-I4-I5-I6</f>
        <v>80508700</v>
      </c>
    </row>
    <row r="9" spans="1:10">
      <c r="A9" s="23" t="s">
        <v>16</v>
      </c>
      <c r="B9" s="24"/>
      <c r="C9" s="24"/>
      <c r="D9" s="24"/>
      <c r="E9" s="24"/>
      <c r="F9" s="24"/>
      <c r="G9" s="24"/>
      <c r="H9" s="24"/>
      <c r="I9" s="25"/>
    </row>
    <row r="10" spans="1:10" s="6" customFormat="1" ht="13.8">
      <c r="A10" s="5" t="s">
        <v>1</v>
      </c>
      <c r="C10" s="5" t="s">
        <v>17</v>
      </c>
      <c r="E10" s="26" t="s">
        <v>18</v>
      </c>
      <c r="F10" s="7" t="s">
        <v>19</v>
      </c>
      <c r="G10" s="27"/>
      <c r="H10" s="9"/>
      <c r="I10" s="9"/>
    </row>
    <row r="11" spans="1:10" s="13" customFormat="1">
      <c r="A11" s="10" t="s">
        <v>4</v>
      </c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1" t="s">
        <v>11</v>
      </c>
      <c r="I11" s="12"/>
      <c r="J11" s="28"/>
    </row>
    <row r="12" spans="1:10">
      <c r="A12" s="14">
        <v>2200000</v>
      </c>
      <c r="B12" s="29">
        <v>12</v>
      </c>
      <c r="C12" s="14">
        <f>A12*(B12+1)*2/200</f>
        <v>286000</v>
      </c>
      <c r="D12" s="14">
        <f>A12+C12</f>
        <v>2486000</v>
      </c>
      <c r="E12" s="14">
        <f>A12/B12</f>
        <v>183333.33333333334</v>
      </c>
      <c r="F12" s="14">
        <f>C12/B12</f>
        <v>23833.333333333332</v>
      </c>
      <c r="G12" s="16">
        <f>E12+F12</f>
        <v>207166.66666666669</v>
      </c>
      <c r="H12" s="30" t="s">
        <v>20</v>
      </c>
      <c r="I12" s="31">
        <f>A12*B12*0.00035</f>
        <v>9240</v>
      </c>
    </row>
    <row r="13" spans="1:10">
      <c r="A13" s="19"/>
      <c r="B13" s="19"/>
      <c r="C13" s="20"/>
      <c r="D13" s="20"/>
      <c r="E13" s="20"/>
      <c r="F13" s="21"/>
      <c r="G13" s="21"/>
      <c r="H13" s="30" t="s">
        <v>13</v>
      </c>
      <c r="I13" s="18">
        <v>3300</v>
      </c>
    </row>
    <row r="14" spans="1:10">
      <c r="A14" s="19"/>
      <c r="B14" s="19"/>
      <c r="C14" s="20"/>
      <c r="D14" s="20"/>
      <c r="E14" s="20"/>
      <c r="F14" s="21"/>
      <c r="G14" s="21"/>
      <c r="H14" s="14" t="s">
        <v>21</v>
      </c>
      <c r="I14" s="22">
        <f>A12-I12-I13</f>
        <v>2187460</v>
      </c>
    </row>
    <row r="16" spans="1:10">
      <c r="A16" s="23" t="s">
        <v>22</v>
      </c>
      <c r="B16" s="24"/>
      <c r="C16" s="24"/>
      <c r="D16" s="24"/>
      <c r="E16" s="24"/>
      <c r="F16" s="24"/>
      <c r="G16" s="24"/>
      <c r="H16" s="24"/>
      <c r="I16" s="25"/>
    </row>
    <row r="17" spans="1:9" s="6" customFormat="1" ht="13.8">
      <c r="A17" s="5" t="s">
        <v>1</v>
      </c>
      <c r="B17" s="32"/>
      <c r="C17" s="5" t="s">
        <v>23</v>
      </c>
      <c r="E17" s="26" t="s">
        <v>18</v>
      </c>
      <c r="F17" s="7" t="s">
        <v>24</v>
      </c>
      <c r="G17" s="27"/>
      <c r="H17" s="9"/>
      <c r="I17" s="9"/>
    </row>
    <row r="18" spans="1:9" s="13" customFormat="1">
      <c r="A18" s="10" t="s">
        <v>4</v>
      </c>
      <c r="B18" s="10" t="s">
        <v>5</v>
      </c>
      <c r="C18" s="10" t="s">
        <v>6</v>
      </c>
      <c r="D18" s="10" t="s">
        <v>7</v>
      </c>
      <c r="E18" s="10" t="s">
        <v>8</v>
      </c>
      <c r="F18" s="10" t="s">
        <v>9</v>
      </c>
      <c r="G18" s="10" t="s">
        <v>10</v>
      </c>
      <c r="H18" s="33" t="s">
        <v>11</v>
      </c>
      <c r="I18" s="33"/>
    </row>
    <row r="19" spans="1:9">
      <c r="A19" s="20">
        <v>3700000</v>
      </c>
      <c r="B19" s="34">
        <v>12</v>
      </c>
      <c r="C19" s="20">
        <f>A19*0.05</f>
        <v>185000</v>
      </c>
      <c r="D19" s="20">
        <f>A19+C19</f>
        <v>3885000</v>
      </c>
      <c r="E19" s="20">
        <f>A19/B19</f>
        <v>308333.33333333331</v>
      </c>
      <c r="F19" s="20">
        <f>C19/B19</f>
        <v>15416.666666666666</v>
      </c>
      <c r="G19" s="16">
        <f>E19+F19</f>
        <v>323750</v>
      </c>
      <c r="H19" s="30" t="s">
        <v>20</v>
      </c>
      <c r="I19" s="18">
        <f>A19*B19*0.00035</f>
        <v>15540</v>
      </c>
    </row>
    <row r="20" spans="1:9">
      <c r="A20" s="35"/>
      <c r="B20" s="35"/>
      <c r="C20" s="20"/>
      <c r="D20" s="20"/>
      <c r="E20" s="20"/>
      <c r="F20" s="21"/>
      <c r="G20" s="21"/>
      <c r="H20" s="30" t="s">
        <v>13</v>
      </c>
      <c r="I20" s="18">
        <v>3300</v>
      </c>
    </row>
    <row r="21" spans="1:9">
      <c r="A21" s="35"/>
      <c r="B21" s="35"/>
      <c r="C21" s="20"/>
      <c r="D21" s="20"/>
      <c r="E21" s="20"/>
      <c r="F21" s="21"/>
      <c r="G21" s="21"/>
      <c r="H21" s="14" t="s">
        <v>21</v>
      </c>
      <c r="I21" s="36">
        <f>A19-I19-I20</f>
        <v>3681160</v>
      </c>
    </row>
    <row r="23" spans="1:9">
      <c r="A23" s="1" t="s">
        <v>25</v>
      </c>
      <c r="B23" s="37"/>
      <c r="C23" s="37"/>
      <c r="D23" s="37"/>
      <c r="E23" s="37"/>
      <c r="F23" s="37"/>
      <c r="G23" s="37"/>
      <c r="H23" s="37"/>
      <c r="I23" s="37"/>
    </row>
    <row r="24" spans="1:9" s="6" customFormat="1" ht="13.8">
      <c r="A24" s="5" t="s">
        <v>1</v>
      </c>
      <c r="B24" s="5"/>
      <c r="C24" s="5" t="s">
        <v>26</v>
      </c>
      <c r="E24" s="32" t="s">
        <v>27</v>
      </c>
      <c r="F24" s="7" t="s">
        <v>28</v>
      </c>
      <c r="G24" s="27"/>
      <c r="H24" s="9"/>
      <c r="I24" s="9"/>
    </row>
    <row r="25" spans="1:9" s="13" customFormat="1">
      <c r="A25" s="10" t="s">
        <v>4</v>
      </c>
      <c r="B25" s="10" t="s">
        <v>5</v>
      </c>
      <c r="C25" s="10" t="s">
        <v>6</v>
      </c>
      <c r="D25" s="10" t="s">
        <v>7</v>
      </c>
      <c r="E25" s="10" t="s">
        <v>8</v>
      </c>
      <c r="F25" s="10" t="s">
        <v>9</v>
      </c>
      <c r="G25" s="10" t="s">
        <v>10</v>
      </c>
      <c r="H25" s="33" t="s">
        <v>11</v>
      </c>
      <c r="I25" s="33"/>
    </row>
    <row r="26" spans="1:9">
      <c r="A26" s="20">
        <v>250000</v>
      </c>
      <c r="B26" s="34">
        <v>1</v>
      </c>
      <c r="C26" s="20">
        <f>A26*8%</f>
        <v>20000</v>
      </c>
      <c r="D26" s="20">
        <f>A26+C26</f>
        <v>270000</v>
      </c>
      <c r="E26" s="20">
        <f>A26/B26</f>
        <v>250000</v>
      </c>
      <c r="F26" s="20">
        <f>C26/B26</f>
        <v>20000</v>
      </c>
      <c r="G26" s="16">
        <f>E26+F26</f>
        <v>270000</v>
      </c>
      <c r="H26" s="21"/>
      <c r="I26" s="38" t="s">
        <v>29</v>
      </c>
    </row>
    <row r="27" spans="1:9">
      <c r="A27" s="20"/>
      <c r="B27" s="34"/>
      <c r="C27" s="20"/>
      <c r="D27" s="20"/>
      <c r="E27" s="20"/>
      <c r="F27" s="20"/>
      <c r="G27" s="20"/>
      <c r="H27" s="15" t="s">
        <v>21</v>
      </c>
      <c r="I27" s="39">
        <f>A26</f>
        <v>250000</v>
      </c>
    </row>
    <row r="28" spans="1:9">
      <c r="A28" s="40"/>
      <c r="B28" s="41"/>
      <c r="C28" s="40"/>
      <c r="D28" s="40"/>
      <c r="E28" s="40"/>
      <c r="F28" s="40"/>
      <c r="G28" s="40"/>
      <c r="H28" s="40"/>
      <c r="I28" s="40"/>
    </row>
    <row r="29" spans="1:9">
      <c r="A29" s="1" t="s">
        <v>30</v>
      </c>
      <c r="B29" s="1"/>
      <c r="C29" s="1"/>
      <c r="D29" s="1"/>
      <c r="E29" s="1"/>
      <c r="F29" s="1"/>
      <c r="G29" s="1"/>
      <c r="H29" s="1"/>
      <c r="I29" s="1"/>
    </row>
    <row r="30" spans="1:9" s="6" customFormat="1" ht="13.8">
      <c r="A30" s="32" t="s">
        <v>31</v>
      </c>
      <c r="C30" s="5"/>
      <c r="E30" s="5" t="s">
        <v>32</v>
      </c>
      <c r="F30" s="42" t="s">
        <v>33</v>
      </c>
      <c r="G30" s="42"/>
      <c r="H30" s="9"/>
      <c r="I30" s="9"/>
    </row>
    <row r="31" spans="1:9" s="13" customFormat="1">
      <c r="A31" s="10" t="s">
        <v>34</v>
      </c>
      <c r="B31" s="43" t="s">
        <v>5</v>
      </c>
      <c r="C31" s="10" t="s">
        <v>35</v>
      </c>
      <c r="D31" s="10" t="s">
        <v>7</v>
      </c>
      <c r="E31" s="10" t="s">
        <v>8</v>
      </c>
      <c r="F31" s="10" t="s">
        <v>9</v>
      </c>
      <c r="G31" s="10" t="s">
        <v>10</v>
      </c>
      <c r="H31" s="33" t="s">
        <v>11</v>
      </c>
      <c r="I31" s="33"/>
    </row>
    <row r="32" spans="1:9" s="45" customFormat="1">
      <c r="A32" s="22">
        <v>10000000</v>
      </c>
      <c r="B32" s="15">
        <v>12</v>
      </c>
      <c r="C32" s="14">
        <f>A32*(B32+1)*1.15/200</f>
        <v>747500</v>
      </c>
      <c r="D32" s="14">
        <f>A32+C32</f>
        <v>10747500</v>
      </c>
      <c r="E32" s="14">
        <f>A32/B32</f>
        <v>833333.33333333337</v>
      </c>
      <c r="F32" s="14">
        <f>C32/B32</f>
        <v>62291.666666666664</v>
      </c>
      <c r="G32" s="44">
        <f>E32+F32</f>
        <v>895625</v>
      </c>
      <c r="H32" s="17" t="s">
        <v>12</v>
      </c>
      <c r="I32" s="31">
        <f>A32*B32*0.00035</f>
        <v>42000</v>
      </c>
    </row>
    <row r="33" spans="1:10">
      <c r="A33" s="46"/>
      <c r="B33" s="46"/>
      <c r="C33" s="17"/>
      <c r="D33" s="20"/>
      <c r="E33" s="20"/>
      <c r="F33" s="21"/>
      <c r="G33" s="21"/>
      <c r="H33" s="17" t="s">
        <v>13</v>
      </c>
      <c r="I33" s="31">
        <v>3300</v>
      </c>
    </row>
    <row r="34" spans="1:10">
      <c r="A34" s="46"/>
      <c r="B34" s="46"/>
      <c r="C34" s="17"/>
      <c r="D34" s="20"/>
      <c r="E34" s="20"/>
      <c r="F34" s="21"/>
      <c r="G34" s="21"/>
      <c r="H34" s="17" t="s">
        <v>14</v>
      </c>
      <c r="I34" s="18">
        <f>A32*1.5%</f>
        <v>150000</v>
      </c>
    </row>
    <row r="35" spans="1:10">
      <c r="A35" s="47"/>
      <c r="B35" s="47"/>
      <c r="C35" s="17"/>
      <c r="D35" s="20"/>
      <c r="E35" s="20"/>
      <c r="F35" s="21"/>
      <c r="G35" s="21"/>
      <c r="H35" s="14" t="s">
        <v>21</v>
      </c>
      <c r="I35" s="22">
        <f>A32-I32-I33-I34</f>
        <v>9804700</v>
      </c>
    </row>
    <row r="36" spans="1:10">
      <c r="A36" s="40"/>
      <c r="C36" s="40"/>
      <c r="D36" s="40"/>
      <c r="E36" s="40"/>
      <c r="F36" s="40"/>
      <c r="G36" s="40"/>
      <c r="H36" s="40"/>
      <c r="I36" s="40"/>
      <c r="J36" s="48"/>
    </row>
    <row r="37" spans="1:10">
      <c r="A37" s="1" t="s">
        <v>36</v>
      </c>
      <c r="B37" s="37"/>
      <c r="C37" s="37"/>
      <c r="D37" s="37"/>
      <c r="E37" s="37"/>
      <c r="F37" s="37"/>
      <c r="G37" s="37"/>
      <c r="H37" s="37"/>
      <c r="I37" s="37"/>
      <c r="J37" s="48"/>
    </row>
    <row r="38" spans="1:10" s="6" customFormat="1" ht="13.8">
      <c r="A38" s="5" t="s">
        <v>37</v>
      </c>
      <c r="B38" s="5"/>
      <c r="C38" s="5"/>
      <c r="E38" s="5" t="s">
        <v>38</v>
      </c>
      <c r="F38" s="42" t="s">
        <v>39</v>
      </c>
      <c r="G38" s="42"/>
      <c r="H38" s="49"/>
      <c r="I38" s="49"/>
    </row>
    <row r="39" spans="1:10" s="13" customFormat="1">
      <c r="A39" s="10" t="s">
        <v>34</v>
      </c>
      <c r="B39" s="43" t="s">
        <v>5</v>
      </c>
      <c r="C39" s="10" t="s">
        <v>35</v>
      </c>
      <c r="D39" s="10" t="s">
        <v>7</v>
      </c>
      <c r="E39" s="10" t="s">
        <v>8</v>
      </c>
      <c r="F39" s="10" t="s">
        <v>9</v>
      </c>
      <c r="G39" s="10" t="s">
        <v>10</v>
      </c>
      <c r="H39" s="50" t="s">
        <v>11</v>
      </c>
      <c r="I39" s="50"/>
    </row>
    <row r="40" spans="1:10">
      <c r="A40" s="20">
        <v>5000000</v>
      </c>
      <c r="B40" s="21">
        <v>24</v>
      </c>
      <c r="C40" s="20">
        <f>A40*(B40+1)*1.3/200</f>
        <v>812500</v>
      </c>
      <c r="D40" s="20">
        <f>A40+C40</f>
        <v>5812500</v>
      </c>
      <c r="E40" s="20">
        <f>A40/B40</f>
        <v>208333.33333333334</v>
      </c>
      <c r="F40" s="20">
        <f>C40/B40</f>
        <v>33854.166666666664</v>
      </c>
      <c r="G40" s="44">
        <f>E40+F40</f>
        <v>242187.5</v>
      </c>
      <c r="H40" s="17" t="s">
        <v>12</v>
      </c>
      <c r="I40" s="18">
        <f>A40*B40*0.00035</f>
        <v>42000</v>
      </c>
    </row>
    <row r="41" spans="1:10">
      <c r="A41" s="20"/>
      <c r="B41" s="21"/>
      <c r="C41" s="20"/>
      <c r="D41" s="20"/>
      <c r="E41" s="20"/>
      <c r="F41" s="21"/>
      <c r="G41" s="21"/>
      <c r="H41" s="17" t="s">
        <v>13</v>
      </c>
      <c r="I41" s="18">
        <v>3300</v>
      </c>
    </row>
    <row r="42" spans="1:10">
      <c r="A42" s="20"/>
      <c r="B42" s="21"/>
      <c r="C42" s="20"/>
      <c r="D42" s="20"/>
      <c r="E42" s="20"/>
      <c r="F42" s="21"/>
      <c r="G42" s="21"/>
      <c r="H42" s="17" t="s">
        <v>14</v>
      </c>
      <c r="I42" s="18">
        <f>A40*1.5%</f>
        <v>75000</v>
      </c>
    </row>
    <row r="43" spans="1:10">
      <c r="A43" s="20"/>
      <c r="B43" s="21"/>
      <c r="C43" s="20"/>
      <c r="D43" s="20"/>
      <c r="E43" s="20"/>
      <c r="F43" s="21"/>
      <c r="G43" s="21"/>
      <c r="H43" s="14" t="s">
        <v>21</v>
      </c>
      <c r="I43" s="22">
        <f>A40-I40-I41-I42</f>
        <v>4879700</v>
      </c>
      <c r="J43" s="48"/>
    </row>
    <row r="44" spans="1:10">
      <c r="J44" s="48"/>
    </row>
    <row r="45" spans="1:10">
      <c r="A45" s="1" t="s">
        <v>40</v>
      </c>
      <c r="B45" s="37"/>
      <c r="C45" s="37"/>
      <c r="D45" s="37"/>
      <c r="E45" s="37"/>
      <c r="F45" s="37"/>
      <c r="G45" s="37"/>
      <c r="H45" s="37"/>
      <c r="I45" s="37"/>
    </row>
    <row r="46" spans="1:10" s="6" customFormat="1" ht="13.8">
      <c r="A46" s="5" t="s">
        <v>60</v>
      </c>
      <c r="B46" s="32"/>
      <c r="E46" s="32" t="s">
        <v>41</v>
      </c>
      <c r="F46" s="7" t="s">
        <v>42</v>
      </c>
      <c r="G46" s="51"/>
      <c r="H46" s="52"/>
      <c r="I46" s="52"/>
    </row>
    <row r="47" spans="1:10" s="45" customFormat="1">
      <c r="A47" s="14" t="s">
        <v>34</v>
      </c>
      <c r="B47" s="15" t="s">
        <v>5</v>
      </c>
      <c r="C47" s="14" t="s">
        <v>35</v>
      </c>
      <c r="D47" s="10" t="s">
        <v>7</v>
      </c>
      <c r="E47" s="10" t="s">
        <v>8</v>
      </c>
      <c r="F47" s="10" t="s">
        <v>9</v>
      </c>
      <c r="G47" s="10" t="s">
        <v>10</v>
      </c>
      <c r="H47" s="50" t="s">
        <v>11</v>
      </c>
      <c r="I47" s="53"/>
    </row>
    <row r="48" spans="1:10">
      <c r="A48" s="54">
        <v>7000000</v>
      </c>
      <c r="B48" s="21">
        <v>24</v>
      </c>
      <c r="C48" s="20">
        <f>A48*(B48+1)*1.375/200</f>
        <v>1203125</v>
      </c>
      <c r="D48" s="20">
        <f>A48+C48</f>
        <v>8203125</v>
      </c>
      <c r="E48" s="20">
        <f>A48/B48</f>
        <v>291666.66666666669</v>
      </c>
      <c r="F48" s="20">
        <f>C48/B48</f>
        <v>50130.208333333336</v>
      </c>
      <c r="G48" s="44">
        <f>E48+F48</f>
        <v>341796.875</v>
      </c>
      <c r="H48" s="17" t="s">
        <v>20</v>
      </c>
      <c r="I48" s="18">
        <f>A48*B48*0.00035</f>
        <v>58800</v>
      </c>
    </row>
    <row r="49" spans="1:11">
      <c r="A49" s="20"/>
      <c r="B49" s="21"/>
      <c r="C49" s="20"/>
      <c r="D49" s="20"/>
      <c r="E49" s="20"/>
      <c r="F49" s="21"/>
      <c r="G49" s="21"/>
      <c r="H49" s="17" t="s">
        <v>13</v>
      </c>
      <c r="I49" s="18">
        <v>3300</v>
      </c>
    </row>
    <row r="50" spans="1:11">
      <c r="A50" s="20"/>
      <c r="B50" s="21"/>
      <c r="C50" s="20"/>
      <c r="D50" s="20"/>
      <c r="E50" s="20"/>
      <c r="F50" s="21"/>
      <c r="G50" s="21"/>
      <c r="H50" s="17" t="s">
        <v>14</v>
      </c>
      <c r="I50" s="18">
        <f>A48*1.5%</f>
        <v>105000</v>
      </c>
    </row>
    <row r="51" spans="1:11">
      <c r="A51" s="20"/>
      <c r="B51" s="21"/>
      <c r="C51" s="20"/>
      <c r="D51" s="20"/>
      <c r="E51" s="20"/>
      <c r="F51" s="21"/>
      <c r="G51" s="21"/>
      <c r="H51" s="14" t="s">
        <v>21</v>
      </c>
      <c r="I51" s="22">
        <f>A48-I48-I49-I50</f>
        <v>6832900</v>
      </c>
      <c r="J51" s="48"/>
    </row>
    <row r="52" spans="1:11">
      <c r="J52" s="48"/>
    </row>
    <row r="53" spans="1:11">
      <c r="A53" s="23" t="s">
        <v>43</v>
      </c>
      <c r="B53" s="55"/>
      <c r="C53" s="55"/>
      <c r="D53" s="55"/>
      <c r="E53" s="55"/>
      <c r="F53" s="55"/>
      <c r="G53" s="55"/>
      <c r="H53" s="55"/>
      <c r="I53" s="56"/>
    </row>
    <row r="54" spans="1:11" s="6" customFormat="1" ht="13.8">
      <c r="A54" s="5" t="s">
        <v>44</v>
      </c>
      <c r="B54" s="9"/>
      <c r="E54" s="32" t="s">
        <v>18</v>
      </c>
      <c r="F54" s="7" t="s">
        <v>28</v>
      </c>
      <c r="G54" s="7"/>
      <c r="H54" s="49"/>
      <c r="I54" s="49"/>
    </row>
    <row r="55" spans="1:11" s="13" customFormat="1">
      <c r="A55" s="10" t="s">
        <v>4</v>
      </c>
      <c r="B55" s="10" t="s">
        <v>5</v>
      </c>
      <c r="C55" s="10" t="s">
        <v>6</v>
      </c>
      <c r="D55" s="10" t="s">
        <v>7</v>
      </c>
      <c r="E55" s="10" t="s">
        <v>8</v>
      </c>
      <c r="F55" s="10" t="s">
        <v>9</v>
      </c>
      <c r="G55" s="10" t="s">
        <v>10</v>
      </c>
      <c r="H55" s="50" t="s">
        <v>11</v>
      </c>
      <c r="I55" s="50"/>
    </row>
    <row r="56" spans="1:11">
      <c r="A56" s="20">
        <v>450000</v>
      </c>
      <c r="B56" s="34">
        <v>12</v>
      </c>
      <c r="C56" s="20">
        <f>A56*0.08</f>
        <v>36000</v>
      </c>
      <c r="D56" s="20">
        <f>A56+C56</f>
        <v>486000</v>
      </c>
      <c r="E56" s="20">
        <f>A56/B56</f>
        <v>37500</v>
      </c>
      <c r="F56" s="20">
        <f>C56/B56</f>
        <v>3000</v>
      </c>
      <c r="G56" s="57">
        <f>E56+F56</f>
        <v>40500</v>
      </c>
      <c r="H56" s="30" t="s">
        <v>20</v>
      </c>
      <c r="I56" s="31">
        <f>A56*B56*0.00035</f>
        <v>1890</v>
      </c>
      <c r="K56" s="58"/>
    </row>
    <row r="57" spans="1:11">
      <c r="A57" s="20"/>
      <c r="B57" s="34"/>
      <c r="C57" s="20"/>
      <c r="D57" s="20"/>
      <c r="E57" s="20"/>
      <c r="F57" s="21"/>
      <c r="G57" s="21"/>
      <c r="H57" s="17" t="s">
        <v>13</v>
      </c>
      <c r="I57" s="31">
        <v>3300</v>
      </c>
      <c r="K57" s="58"/>
    </row>
    <row r="58" spans="1:11">
      <c r="A58" s="47"/>
      <c r="B58" s="47"/>
      <c r="C58" s="17"/>
      <c r="D58" s="20"/>
      <c r="E58" s="20"/>
      <c r="F58" s="21"/>
      <c r="G58" s="21"/>
      <c r="H58" s="17" t="s">
        <v>14</v>
      </c>
      <c r="I58" s="31">
        <f>A56*1.5%</f>
        <v>6750</v>
      </c>
      <c r="K58" s="58"/>
    </row>
    <row r="59" spans="1:11">
      <c r="A59" s="47"/>
      <c r="B59" s="47"/>
      <c r="C59" s="10"/>
      <c r="D59" s="20"/>
      <c r="E59" s="20"/>
      <c r="F59" s="21"/>
      <c r="G59" s="21"/>
      <c r="H59" s="14" t="s">
        <v>21</v>
      </c>
      <c r="I59" s="14">
        <f>A56-I56-I57-I58</f>
        <v>438060</v>
      </c>
      <c r="K59" s="58"/>
    </row>
    <row r="60" spans="1:11">
      <c r="A60" s="40"/>
      <c r="C60" s="40"/>
      <c r="D60" s="40"/>
      <c r="E60" s="40"/>
      <c r="F60" s="4"/>
      <c r="G60" s="4"/>
      <c r="H60" s="40"/>
      <c r="I60" s="40"/>
    </row>
    <row r="61" spans="1:11">
      <c r="A61" s="1" t="s">
        <v>45</v>
      </c>
      <c r="B61" s="37"/>
      <c r="C61" s="37"/>
      <c r="D61" s="37"/>
      <c r="E61" s="37"/>
      <c r="F61" s="37"/>
      <c r="G61" s="37"/>
      <c r="H61" s="37"/>
      <c r="I61" s="37"/>
    </row>
    <row r="62" spans="1:11" s="6" customFormat="1" ht="13.8">
      <c r="A62" s="5" t="s">
        <v>46</v>
      </c>
      <c r="B62" s="9"/>
      <c r="E62" s="32" t="s">
        <v>47</v>
      </c>
      <c r="F62" s="7" t="s">
        <v>33</v>
      </c>
      <c r="G62" s="59"/>
      <c r="H62" s="9"/>
      <c r="I62" s="9"/>
    </row>
    <row r="63" spans="1:11" s="45" customFormat="1">
      <c r="A63" s="10" t="s">
        <v>4</v>
      </c>
      <c r="B63" s="10" t="s">
        <v>5</v>
      </c>
      <c r="C63" s="10" t="s">
        <v>6</v>
      </c>
      <c r="D63" s="10" t="s">
        <v>7</v>
      </c>
      <c r="E63" s="10" t="s">
        <v>8</v>
      </c>
      <c r="F63" s="10" t="s">
        <v>9</v>
      </c>
      <c r="G63" s="10" t="s">
        <v>10</v>
      </c>
      <c r="H63" s="60" t="s">
        <v>11</v>
      </c>
      <c r="I63" s="60"/>
    </row>
    <row r="64" spans="1:11">
      <c r="A64" s="20">
        <v>1000000</v>
      </c>
      <c r="B64" s="21">
        <v>12</v>
      </c>
      <c r="C64" s="20">
        <f>A64*(B64+1)*1.15/200</f>
        <v>74749.999999999985</v>
      </c>
      <c r="D64" s="20">
        <f>A64+C64</f>
        <v>1074750</v>
      </c>
      <c r="E64" s="20">
        <f>A64/B64</f>
        <v>83333.333333333328</v>
      </c>
      <c r="F64" s="20">
        <f>C64/B64</f>
        <v>6229.1666666666652</v>
      </c>
      <c r="G64" s="14">
        <f>E64+F64</f>
        <v>89562.5</v>
      </c>
      <c r="H64" s="30" t="s">
        <v>20</v>
      </c>
      <c r="I64" s="18">
        <f>A64*B64*0.00035</f>
        <v>4200</v>
      </c>
    </row>
    <row r="65" spans="1:12">
      <c r="A65" s="20"/>
      <c r="B65" s="21"/>
      <c r="C65" s="20"/>
      <c r="D65" s="20"/>
      <c r="E65" s="20"/>
      <c r="F65" s="21"/>
      <c r="G65" s="21"/>
      <c r="H65" s="30" t="s">
        <v>13</v>
      </c>
      <c r="I65" s="18">
        <v>3300</v>
      </c>
    </row>
    <row r="66" spans="1:12">
      <c r="A66" s="20"/>
      <c r="B66" s="21"/>
      <c r="C66" s="20"/>
      <c r="D66" s="20"/>
      <c r="E66" s="20"/>
      <c r="F66" s="21"/>
      <c r="G66" s="21"/>
      <c r="H66" s="30" t="s">
        <v>14</v>
      </c>
      <c r="I66" s="18">
        <f>A64*1.5%</f>
        <v>15000</v>
      </c>
    </row>
    <row r="67" spans="1:12">
      <c r="A67" s="20"/>
      <c r="B67" s="21"/>
      <c r="C67" s="20"/>
      <c r="D67" s="20"/>
      <c r="E67" s="20"/>
      <c r="F67" s="21"/>
      <c r="G67" s="21"/>
      <c r="H67" s="22" t="s">
        <v>21</v>
      </c>
      <c r="I67" s="22">
        <f>A64-I64-I65-I66</f>
        <v>977500</v>
      </c>
    </row>
    <row r="68" spans="1:12">
      <c r="A68" s="40"/>
      <c r="B68" s="61"/>
      <c r="C68" s="40"/>
      <c r="D68" s="40"/>
      <c r="E68" s="40"/>
      <c r="F68" s="62"/>
      <c r="G68" s="62"/>
      <c r="H68" s="4"/>
      <c r="I68" s="4"/>
    </row>
    <row r="69" spans="1:12">
      <c r="A69" s="1" t="s">
        <v>48</v>
      </c>
      <c r="B69" s="1"/>
      <c r="C69" s="1"/>
      <c r="D69" s="1"/>
      <c r="E69" s="1"/>
      <c r="F69" s="1"/>
      <c r="G69" s="1"/>
      <c r="H69" s="1"/>
      <c r="I69" s="1"/>
    </row>
    <row r="70" spans="1:12" s="6" customFormat="1" ht="13.8">
      <c r="A70" s="5" t="s">
        <v>49</v>
      </c>
      <c r="B70" s="32"/>
      <c r="E70" s="26" t="s">
        <v>18</v>
      </c>
      <c r="F70" s="7" t="s">
        <v>50</v>
      </c>
      <c r="G70" s="27"/>
      <c r="H70" s="9"/>
      <c r="I70" s="9"/>
    </row>
    <row r="71" spans="1:12" s="13" customFormat="1">
      <c r="A71" s="10" t="s">
        <v>4</v>
      </c>
      <c r="B71" s="10" t="s">
        <v>5</v>
      </c>
      <c r="C71" s="10" t="s">
        <v>6</v>
      </c>
      <c r="D71" s="10" t="s">
        <v>7</v>
      </c>
      <c r="E71" s="10" t="s">
        <v>8</v>
      </c>
      <c r="F71" s="10" t="s">
        <v>9</v>
      </c>
      <c r="G71" s="10" t="s">
        <v>10</v>
      </c>
      <c r="H71" s="33" t="s">
        <v>11</v>
      </c>
      <c r="I71" s="33"/>
      <c r="J71" s="28"/>
    </row>
    <row r="72" spans="1:12">
      <c r="A72" s="20">
        <v>1000000</v>
      </c>
      <c r="B72" s="34">
        <v>12</v>
      </c>
      <c r="C72" s="20">
        <f>A72*(B72+1)*1.4/200</f>
        <v>91000</v>
      </c>
      <c r="D72" s="20">
        <f>A72+C72</f>
        <v>1091000</v>
      </c>
      <c r="E72" s="20">
        <f>A72/B72</f>
        <v>83333.333333333328</v>
      </c>
      <c r="F72" s="20">
        <f>C72/B72</f>
        <v>7583.333333333333</v>
      </c>
      <c r="G72" s="16">
        <f>E72+F72</f>
        <v>90916.666666666657</v>
      </c>
      <c r="H72" s="30" t="s">
        <v>20</v>
      </c>
      <c r="I72" s="18">
        <f>A72*B72*0.00035</f>
        <v>4200</v>
      </c>
    </row>
    <row r="73" spans="1:12">
      <c r="A73" s="20"/>
      <c r="B73" s="21"/>
      <c r="C73" s="20"/>
      <c r="D73" s="20"/>
      <c r="E73" s="20"/>
      <c r="F73" s="21"/>
      <c r="G73" s="21"/>
      <c r="H73" s="30" t="s">
        <v>13</v>
      </c>
      <c r="I73" s="18">
        <v>3300</v>
      </c>
    </row>
    <row r="74" spans="1:12">
      <c r="A74" s="19"/>
      <c r="B74" s="19"/>
      <c r="C74" s="20"/>
      <c r="D74" s="20"/>
      <c r="E74" s="20"/>
      <c r="F74" s="21"/>
      <c r="G74" s="21"/>
      <c r="H74" s="30" t="s">
        <v>14</v>
      </c>
      <c r="I74" s="18">
        <f>A72*1.5%</f>
        <v>15000</v>
      </c>
    </row>
    <row r="75" spans="1:12">
      <c r="A75" s="19"/>
      <c r="B75" s="19"/>
      <c r="C75" s="16"/>
      <c r="D75" s="20"/>
      <c r="E75" s="20"/>
      <c r="F75" s="21"/>
      <c r="G75" s="21"/>
      <c r="H75" s="30" t="s">
        <v>51</v>
      </c>
      <c r="I75" s="18">
        <v>11000</v>
      </c>
    </row>
    <row r="76" spans="1:12">
      <c r="A76" s="19"/>
      <c r="B76" s="19"/>
      <c r="C76" s="20"/>
      <c r="D76" s="20"/>
      <c r="E76" s="20"/>
      <c r="F76" s="21"/>
      <c r="G76" s="21"/>
      <c r="H76" s="14" t="s">
        <v>21</v>
      </c>
      <c r="I76" s="22">
        <f>A72-I72-I73-I74-I75</f>
        <v>966500</v>
      </c>
    </row>
    <row r="77" spans="1:12">
      <c r="A77" s="63"/>
      <c r="B77" s="63"/>
      <c r="C77" s="64"/>
      <c r="D77" s="40"/>
      <c r="E77" s="40"/>
      <c r="F77" s="65"/>
      <c r="G77" s="62"/>
      <c r="H77" s="4"/>
      <c r="I77" s="4"/>
    </row>
    <row r="78" spans="1:12">
      <c r="A78" s="1" t="s">
        <v>52</v>
      </c>
      <c r="B78" s="1"/>
      <c r="C78" s="1"/>
      <c r="D78" s="1"/>
      <c r="E78" s="1"/>
      <c r="F78" s="1"/>
      <c r="G78" s="1"/>
      <c r="H78" s="1"/>
      <c r="I78" s="1"/>
      <c r="J78" s="4" t="s">
        <v>53</v>
      </c>
    </row>
    <row r="79" spans="1:12" s="6" customFormat="1" ht="13.8">
      <c r="A79" s="5"/>
      <c r="B79" s="5"/>
      <c r="E79" s="26" t="s">
        <v>18</v>
      </c>
      <c r="F79" s="7" t="s">
        <v>19</v>
      </c>
      <c r="G79" s="27"/>
      <c r="H79" s="52"/>
      <c r="I79" s="52"/>
    </row>
    <row r="80" spans="1:12" s="13" customFormat="1">
      <c r="A80" s="10" t="s">
        <v>4</v>
      </c>
      <c r="B80" s="10" t="s">
        <v>5</v>
      </c>
      <c r="C80" s="10" t="s">
        <v>6</v>
      </c>
      <c r="D80" s="10" t="s">
        <v>7</v>
      </c>
      <c r="E80" s="10" t="s">
        <v>8</v>
      </c>
      <c r="F80" s="10" t="s">
        <v>9</v>
      </c>
      <c r="G80" s="10" t="s">
        <v>10</v>
      </c>
      <c r="H80" s="50" t="s">
        <v>11</v>
      </c>
      <c r="I80" s="50"/>
      <c r="L80" s="28"/>
    </row>
    <row r="81" spans="1:11">
      <c r="A81" s="20">
        <v>1000000</v>
      </c>
      <c r="B81" s="34">
        <v>12</v>
      </c>
      <c r="C81" s="20">
        <f>A81*(B81+1)*2/200</f>
        <v>130000</v>
      </c>
      <c r="D81" s="20">
        <f>A81+C81</f>
        <v>1130000</v>
      </c>
      <c r="E81" s="20">
        <f>A81/B81</f>
        <v>83333.333333333328</v>
      </c>
      <c r="F81" s="20">
        <f>C81/B81</f>
        <v>10833.333333333334</v>
      </c>
      <c r="G81" s="16">
        <f>E81+F81</f>
        <v>94166.666666666657</v>
      </c>
      <c r="H81" s="30" t="s">
        <v>20</v>
      </c>
      <c r="I81" s="18">
        <f>A81*B81*0.00035</f>
        <v>4200</v>
      </c>
    </row>
    <row r="82" spans="1:11">
      <c r="A82" s="20"/>
      <c r="B82" s="21"/>
      <c r="C82" s="20"/>
      <c r="D82" s="20"/>
      <c r="E82" s="20"/>
      <c r="F82" s="21"/>
      <c r="G82" s="21"/>
      <c r="H82" s="30" t="s">
        <v>13</v>
      </c>
      <c r="I82" s="18">
        <v>3300</v>
      </c>
    </row>
    <row r="83" spans="1:11">
      <c r="A83" s="19"/>
      <c r="B83" s="19"/>
      <c r="C83" s="20"/>
      <c r="D83" s="20"/>
      <c r="E83" s="20"/>
      <c r="F83" s="21"/>
      <c r="G83" s="21"/>
      <c r="H83" s="30" t="s">
        <v>14</v>
      </c>
      <c r="I83" s="18">
        <f>A81*1.5%</f>
        <v>15000</v>
      </c>
    </row>
    <row r="84" spans="1:11">
      <c r="A84" s="19"/>
      <c r="B84" s="19"/>
      <c r="C84" s="16"/>
      <c r="D84" s="20"/>
      <c r="E84" s="20"/>
      <c r="F84" s="21"/>
      <c r="G84" s="21"/>
      <c r="H84" s="30" t="s">
        <v>51</v>
      </c>
      <c r="I84" s="18">
        <v>11000</v>
      </c>
    </row>
    <row r="85" spans="1:11">
      <c r="A85" s="66"/>
      <c r="B85" s="66"/>
      <c r="C85" s="16"/>
      <c r="D85" s="20"/>
      <c r="E85" s="20"/>
      <c r="F85" s="21"/>
      <c r="G85" s="21"/>
      <c r="H85" s="14" t="s">
        <v>21</v>
      </c>
      <c r="I85" s="22">
        <f>A81-I81-I82-I83-I84</f>
        <v>966500</v>
      </c>
    </row>
    <row r="86" spans="1:11">
      <c r="A86" s="63"/>
      <c r="B86" s="63"/>
      <c r="C86" s="64"/>
      <c r="D86" s="40"/>
      <c r="E86" s="40"/>
      <c r="F86" s="40"/>
      <c r="G86" s="40"/>
      <c r="H86" s="65"/>
      <c r="I86" s="62"/>
    </row>
    <row r="87" spans="1:11">
      <c r="A87" s="1" t="s">
        <v>54</v>
      </c>
      <c r="B87" s="1"/>
      <c r="C87" s="1"/>
      <c r="D87" s="1"/>
      <c r="E87" s="1"/>
      <c r="F87" s="1"/>
      <c r="G87" s="1"/>
      <c r="H87" s="1"/>
      <c r="I87" s="1"/>
    </row>
    <row r="88" spans="1:11" s="6" customFormat="1" ht="13.8">
      <c r="A88" s="32" t="s">
        <v>58</v>
      </c>
      <c r="B88" s="9"/>
      <c r="E88" s="32" t="s">
        <v>18</v>
      </c>
      <c r="F88" s="7" t="s">
        <v>28</v>
      </c>
      <c r="G88" s="7"/>
      <c r="H88" s="67"/>
      <c r="I88" s="67"/>
    </row>
    <row r="89" spans="1:11" s="13" customFormat="1">
      <c r="A89" s="10" t="s">
        <v>4</v>
      </c>
      <c r="B89" s="10" t="s">
        <v>5</v>
      </c>
      <c r="C89" s="10" t="s">
        <v>6</v>
      </c>
      <c r="D89" s="10" t="s">
        <v>7</v>
      </c>
      <c r="E89" s="10" t="s">
        <v>8</v>
      </c>
      <c r="F89" s="10" t="s">
        <v>9</v>
      </c>
      <c r="G89" s="10" t="s">
        <v>10</v>
      </c>
      <c r="H89" s="50" t="s">
        <v>11</v>
      </c>
      <c r="I89" s="50"/>
    </row>
    <row r="90" spans="1:11">
      <c r="A90" s="20">
        <v>1000000</v>
      </c>
      <c r="B90" s="34">
        <v>12</v>
      </c>
      <c r="C90" s="20">
        <f>A90*0.08</f>
        <v>80000</v>
      </c>
      <c r="D90" s="20">
        <f>A90+C90</f>
        <v>1080000</v>
      </c>
      <c r="E90" s="20">
        <f>A90/B90</f>
        <v>83333.333333333328</v>
      </c>
      <c r="F90" s="20">
        <f>C90/B90</f>
        <v>6666.666666666667</v>
      </c>
      <c r="G90" s="16">
        <f>E90+F90</f>
        <v>90000</v>
      </c>
      <c r="H90" s="30" t="s">
        <v>20</v>
      </c>
      <c r="I90" s="31">
        <f>A90*B90*0.00035</f>
        <v>4200</v>
      </c>
      <c r="K90" s="58"/>
    </row>
    <row r="91" spans="1:11">
      <c r="A91" s="20"/>
      <c r="B91" s="34"/>
      <c r="C91" s="20"/>
      <c r="D91" s="20"/>
      <c r="E91" s="20"/>
      <c r="F91" s="21"/>
      <c r="G91" s="21"/>
      <c r="H91" s="17" t="s">
        <v>13</v>
      </c>
      <c r="I91" s="31">
        <v>3300</v>
      </c>
      <c r="K91" s="58"/>
    </row>
    <row r="92" spans="1:11">
      <c r="A92" s="47"/>
      <c r="B92" s="47"/>
      <c r="C92" s="17"/>
      <c r="D92" s="20"/>
      <c r="E92" s="20"/>
      <c r="F92" s="21"/>
      <c r="G92" s="21"/>
      <c r="H92" s="17" t="s">
        <v>14</v>
      </c>
      <c r="I92" s="31">
        <f>A90*1.5%</f>
        <v>15000</v>
      </c>
      <c r="K92" s="58"/>
    </row>
    <row r="93" spans="1:11">
      <c r="A93" s="68"/>
      <c r="B93" s="68"/>
      <c r="C93" s="10"/>
      <c r="D93" s="20"/>
      <c r="E93" s="20"/>
      <c r="F93" s="21"/>
      <c r="G93" s="21"/>
      <c r="H93" s="10" t="s">
        <v>21</v>
      </c>
      <c r="I93" s="22">
        <f>A90-I90-I91-I92</f>
        <v>977500</v>
      </c>
    </row>
    <row r="94" spans="1:11">
      <c r="A94" s="40"/>
      <c r="C94" s="40"/>
      <c r="D94" s="40"/>
      <c r="E94" s="40"/>
      <c r="F94" s="40"/>
      <c r="G94" s="40"/>
      <c r="H94" s="69"/>
      <c r="I94" s="69"/>
    </row>
    <row r="95" spans="1:11">
      <c r="A95" s="1" t="s">
        <v>55</v>
      </c>
      <c r="B95" s="1"/>
      <c r="C95" s="1"/>
      <c r="D95" s="1"/>
      <c r="E95" s="1"/>
      <c r="F95" s="1"/>
      <c r="G95" s="1"/>
      <c r="H95" s="1"/>
      <c r="I95" s="1"/>
    </row>
    <row r="96" spans="1:11" s="6" customFormat="1" ht="13.8">
      <c r="A96" s="32" t="s">
        <v>59</v>
      </c>
      <c r="B96" s="9"/>
      <c r="E96" s="32" t="s">
        <v>18</v>
      </c>
      <c r="F96" s="7" t="s">
        <v>28</v>
      </c>
      <c r="G96" s="7"/>
      <c r="H96" s="67"/>
      <c r="I96" s="67"/>
    </row>
    <row r="97" spans="1:11" s="13" customFormat="1">
      <c r="A97" s="10" t="s">
        <v>4</v>
      </c>
      <c r="B97" s="10" t="s">
        <v>5</v>
      </c>
      <c r="C97" s="10" t="s">
        <v>6</v>
      </c>
      <c r="D97" s="10" t="s">
        <v>7</v>
      </c>
      <c r="E97" s="10" t="s">
        <v>8</v>
      </c>
      <c r="F97" s="10" t="s">
        <v>9</v>
      </c>
      <c r="G97" s="10" t="s">
        <v>10</v>
      </c>
      <c r="H97" s="50" t="s">
        <v>11</v>
      </c>
      <c r="I97" s="50"/>
    </row>
    <row r="98" spans="1:11">
      <c r="A98" s="20">
        <v>1000000</v>
      </c>
      <c r="B98" s="34">
        <v>12</v>
      </c>
      <c r="C98" s="20">
        <f>A98*0.08</f>
        <v>80000</v>
      </c>
      <c r="D98" s="20">
        <f>A98+C98</f>
        <v>1080000</v>
      </c>
      <c r="E98" s="20">
        <f>A98/B98</f>
        <v>83333.333333333328</v>
      </c>
      <c r="F98" s="20">
        <f>C98/B98</f>
        <v>6666.666666666667</v>
      </c>
      <c r="G98" s="16">
        <f>E98+F98</f>
        <v>90000</v>
      </c>
      <c r="H98" s="30" t="s">
        <v>20</v>
      </c>
      <c r="I98" s="31">
        <f>A98*B98*0.00035</f>
        <v>4200</v>
      </c>
      <c r="K98" s="58"/>
    </row>
    <row r="99" spans="1:11">
      <c r="A99" s="20"/>
      <c r="B99" s="34"/>
      <c r="C99" s="20"/>
      <c r="D99" s="20"/>
      <c r="E99" s="20"/>
      <c r="F99" s="21"/>
      <c r="G99" s="21"/>
      <c r="H99" s="17" t="s">
        <v>13</v>
      </c>
      <c r="I99" s="31">
        <v>3300</v>
      </c>
      <c r="K99" s="58"/>
    </row>
    <row r="100" spans="1:11">
      <c r="A100" s="47"/>
      <c r="B100" s="47"/>
      <c r="C100" s="17"/>
      <c r="D100" s="20"/>
      <c r="E100" s="20"/>
      <c r="F100" s="21"/>
      <c r="G100" s="21"/>
      <c r="H100" s="17" t="s">
        <v>14</v>
      </c>
      <c r="I100" s="31">
        <f>A98*1.5%</f>
        <v>15000</v>
      </c>
      <c r="K100" s="58"/>
    </row>
    <row r="101" spans="1:11">
      <c r="A101" s="68"/>
      <c r="B101" s="68"/>
      <c r="C101" s="10"/>
      <c r="D101" s="20"/>
      <c r="E101" s="20"/>
      <c r="F101" s="21"/>
      <c r="G101" s="21"/>
      <c r="H101" s="14" t="s">
        <v>21</v>
      </c>
      <c r="I101" s="22">
        <f>A98-I98-I99-I100</f>
        <v>977500</v>
      </c>
    </row>
    <row r="102" spans="1:11">
      <c r="A102" s="40"/>
      <c r="C102" s="40"/>
      <c r="D102" s="40"/>
      <c r="E102" s="40"/>
      <c r="F102" s="40"/>
      <c r="G102" s="40"/>
      <c r="H102" s="69"/>
      <c r="I102" s="69"/>
    </row>
    <row r="103" spans="1:11">
      <c r="A103" s="1" t="s">
        <v>56</v>
      </c>
      <c r="B103" s="37"/>
      <c r="C103" s="37"/>
      <c r="D103" s="37"/>
      <c r="E103" s="37"/>
      <c r="F103" s="37"/>
      <c r="G103" s="37"/>
      <c r="H103" s="37"/>
      <c r="I103" s="37"/>
    </row>
    <row r="104" spans="1:11" s="6" customFormat="1" ht="13.8">
      <c r="A104" s="5" t="s">
        <v>26</v>
      </c>
      <c r="B104" s="5"/>
      <c r="E104" s="32" t="s">
        <v>27</v>
      </c>
      <c r="F104" s="7" t="s">
        <v>57</v>
      </c>
      <c r="G104" s="27"/>
      <c r="H104" s="9"/>
      <c r="I104" s="9"/>
    </row>
    <row r="105" spans="1:11" s="13" customFormat="1">
      <c r="A105" s="10" t="s">
        <v>4</v>
      </c>
      <c r="B105" s="10" t="s">
        <v>5</v>
      </c>
      <c r="C105" s="10" t="s">
        <v>6</v>
      </c>
      <c r="D105" s="10" t="s">
        <v>7</v>
      </c>
      <c r="E105" s="10" t="s">
        <v>8</v>
      </c>
      <c r="F105" s="10" t="s">
        <v>9</v>
      </c>
      <c r="G105" s="10" t="s">
        <v>10</v>
      </c>
      <c r="H105" s="33" t="s">
        <v>11</v>
      </c>
      <c r="I105" s="33"/>
    </row>
    <row r="106" spans="1:11">
      <c r="A106" s="20">
        <v>135000</v>
      </c>
      <c r="B106" s="34">
        <v>1</v>
      </c>
      <c r="C106" s="20">
        <f>A106*10%</f>
        <v>13500</v>
      </c>
      <c r="D106" s="20">
        <f>A106+C106</f>
        <v>148500</v>
      </c>
      <c r="E106" s="20">
        <f>A106/B106</f>
        <v>135000</v>
      </c>
      <c r="F106" s="20">
        <f>C106/B106</f>
        <v>13500</v>
      </c>
      <c r="G106" s="16">
        <f>E106+F106</f>
        <v>148500</v>
      </c>
      <c r="H106" s="21"/>
      <c r="I106" s="38" t="s">
        <v>29</v>
      </c>
    </row>
    <row r="107" spans="1:11">
      <c r="A107" s="20"/>
      <c r="B107" s="34"/>
      <c r="C107" s="20"/>
      <c r="D107" s="20"/>
      <c r="E107" s="20"/>
      <c r="F107" s="20"/>
      <c r="G107" s="20"/>
      <c r="H107" s="15" t="s">
        <v>21</v>
      </c>
      <c r="I107" s="39">
        <f>A106</f>
        <v>135000</v>
      </c>
    </row>
    <row r="108" spans="1:11">
      <c r="A108" s="40"/>
      <c r="C108" s="40"/>
      <c r="D108" s="40"/>
      <c r="E108" s="40"/>
      <c r="F108" s="40"/>
      <c r="G108" s="40"/>
      <c r="H108" s="69"/>
      <c r="I108" s="69"/>
    </row>
    <row r="109" spans="1:11">
      <c r="A109" s="40"/>
      <c r="C109" s="40"/>
      <c r="D109" s="40"/>
      <c r="E109" s="40"/>
      <c r="F109" s="40"/>
      <c r="G109" s="40"/>
      <c r="H109" s="69"/>
      <c r="I109" s="69"/>
    </row>
    <row r="110" spans="1:11">
      <c r="A110" s="40"/>
      <c r="C110" s="40"/>
      <c r="D110" s="40"/>
      <c r="E110" s="40"/>
      <c r="F110" s="40"/>
      <c r="G110" s="40"/>
      <c r="H110" s="69"/>
      <c r="I110" s="69"/>
    </row>
    <row r="111" spans="1:11">
      <c r="A111" s="40"/>
      <c r="C111" s="40"/>
      <c r="D111" s="40"/>
      <c r="E111" s="40"/>
      <c r="H111" s="69"/>
      <c r="I111" s="69"/>
    </row>
    <row r="112" spans="1:11">
      <c r="F112" s="40"/>
      <c r="G112" s="40"/>
    </row>
    <row r="113" spans="1:10">
      <c r="A113" s="40"/>
      <c r="C113" s="40"/>
      <c r="D113" s="40"/>
      <c r="E113" s="40"/>
      <c r="H113" s="40"/>
      <c r="I113" s="40"/>
      <c r="J113" s="48"/>
    </row>
  </sheetData>
  <mergeCells count="20">
    <mergeCell ref="A100:B100"/>
    <mergeCell ref="A101:B101"/>
    <mergeCell ref="A76:B76"/>
    <mergeCell ref="A83:B83"/>
    <mergeCell ref="A84:B84"/>
    <mergeCell ref="A85:B85"/>
    <mergeCell ref="A92:B92"/>
    <mergeCell ref="A93:B93"/>
    <mergeCell ref="A21:B21"/>
    <mergeCell ref="A35:B35"/>
    <mergeCell ref="A58:B58"/>
    <mergeCell ref="A59:B59"/>
    <mergeCell ref="A74:B74"/>
    <mergeCell ref="A75:B75"/>
    <mergeCell ref="A5:B5"/>
    <mergeCell ref="A6:B6"/>
    <mergeCell ref="A7:B7"/>
    <mergeCell ref="A13:B13"/>
    <mergeCell ref="A14:B14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Apolinary Ringo</dc:creator>
  <cp:lastModifiedBy>Apolinary Ringo</cp:lastModifiedBy>
  <dcterms:created xsi:type="dcterms:W3CDTF">2026-03-25T12:06:06Z</dcterms:created>
  <dcterms:modified xsi:type="dcterms:W3CDTF">2026-03-25T12:09:26Z</dcterms:modified>
</cp:coreProperties>
</file>